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T:\Shared\CHRMA\Sustainability\Reporting\Report 24_25\Tables\"/>
    </mc:Choice>
  </mc:AlternateContent>
  <xr:revisionPtr revIDLastSave="0" documentId="13_ncr:1_{9D1CCA55-5B30-401E-8F9C-247AE91CC4F3}" xr6:coauthVersionLast="47" xr6:coauthVersionMax="47" xr10:uidLastSave="{00000000-0000-0000-0000-000000000000}"/>
  <bookViews>
    <workbookView xWindow="-28920" yWindow="-120" windowWidth="29040" windowHeight="15720" xr2:uid="{03199403-7E47-432A-8007-146DF359E4B3}"/>
  </bookViews>
  <sheets>
    <sheet name="Environmental performance" sheetId="2" r:id="rId1"/>
    <sheet name="Social performance " sheetId="3" r:id="rId2"/>
    <sheet name="Management Systems" sheetId="4" r:id="rId3"/>
  </sheets>
  <definedNames>
    <definedName name="___mds_asyncwriteback___">FALSE</definedName>
    <definedName name="___mds_spreading___">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C24" i="4"/>
  <c r="C112" i="3"/>
  <c r="F105" i="3"/>
  <c r="D86" i="3"/>
  <c r="H85" i="3"/>
  <c r="D85" i="3"/>
  <c r="F84" i="3"/>
  <c r="D84" i="3"/>
  <c r="D63" i="3"/>
  <c r="F59" i="3"/>
  <c r="D59" i="3"/>
  <c r="F58" i="3"/>
  <c r="D58" i="3"/>
  <c r="F57" i="3"/>
  <c r="D57" i="3"/>
  <c r="E56" i="3"/>
  <c r="D56" i="3"/>
  <c r="D54" i="3"/>
  <c r="D53" i="3"/>
  <c r="L51" i="3"/>
  <c r="L50" i="3"/>
  <c r="F47" i="3"/>
  <c r="F45" i="3"/>
  <c r="F44" i="3"/>
  <c r="F42" i="3"/>
  <c r="F41" i="3"/>
  <c r="D32" i="3"/>
  <c r="D27" i="3"/>
  <c r="F24" i="3"/>
  <c r="F23" i="3"/>
  <c r="D22" i="3"/>
  <c r="D21" i="3"/>
  <c r="F19" i="3"/>
  <c r="D19" i="3"/>
  <c r="F18" i="3"/>
  <c r="D18" i="3"/>
  <c r="D16" i="3"/>
  <c r="D15" i="3"/>
  <c r="D14" i="3"/>
  <c r="D13" i="3"/>
  <c r="D12" i="3"/>
  <c r="D11" i="3"/>
  <c r="D10" i="3"/>
  <c r="D9" i="3"/>
  <c r="C103" i="2" l="1"/>
  <c r="D103" i="2" s="1"/>
  <c r="D94" i="2"/>
  <c r="D85" i="2"/>
  <c r="D81" i="2"/>
  <c r="D74" i="2"/>
  <c r="D65" i="2"/>
  <c r="C50" i="2"/>
  <c r="C46" i="2" s="1"/>
  <c r="H46" i="2"/>
  <c r="H39" i="2" s="1"/>
  <c r="G46" i="2"/>
  <c r="G39" i="2" s="1"/>
  <c r="F46" i="2"/>
  <c r="E46" i="2"/>
  <c r="H40" i="2"/>
  <c r="G40" i="2"/>
  <c r="F40" i="2"/>
  <c r="E40" i="2"/>
  <c r="F39" i="2"/>
  <c r="E39" i="2"/>
  <c r="D33" i="2"/>
  <c r="D32" i="2"/>
  <c r="D26" i="2"/>
  <c r="D18" i="2"/>
  <c r="D8" i="2"/>
  <c r="H7" i="2"/>
  <c r="C39" i="2" l="1"/>
  <c r="D47" i="2"/>
  <c r="C40" i="2"/>
  <c r="D57" i="2"/>
</calcChain>
</file>

<file path=xl/sharedStrings.xml><?xml version="1.0" encoding="utf-8"?>
<sst xmlns="http://schemas.openxmlformats.org/spreadsheetml/2006/main" count="576" uniqueCount="210">
  <si>
    <t>dormakaba Sustainability Report 24/25: ESG Performance Table</t>
  </si>
  <si>
    <t>Environmental Performance</t>
  </si>
  <si>
    <t>Indicator description</t>
  </si>
  <si>
    <t>24/25</t>
  </si>
  <si>
    <t>23/24</t>
  </si>
  <si>
    <t>22/23</t>
  </si>
  <si>
    <t>21/22</t>
  </si>
  <si>
    <t>20/21</t>
  </si>
  <si>
    <t xml:space="preserve">Materials </t>
  </si>
  <si>
    <r>
      <t>Total materials used (metric tons)</t>
    </r>
    <r>
      <rPr>
        <b/>
        <vertAlign val="superscript"/>
        <sz val="10"/>
        <rFont val="1 dormakaba"/>
        <family val="3"/>
      </rPr>
      <t>1)</t>
    </r>
  </si>
  <si>
    <t>Non-renewable resources</t>
  </si>
  <si>
    <t>Steel (incl. stainless steel)</t>
  </si>
  <si>
    <t>Brass</t>
  </si>
  <si>
    <t>Aluminum</t>
  </si>
  <si>
    <t>Nickel silver</t>
  </si>
  <si>
    <t>Zinc</t>
  </si>
  <si>
    <t>Copper</t>
  </si>
  <si>
    <t>Gypsum board</t>
  </si>
  <si>
    <t>Glass</t>
  </si>
  <si>
    <t>Plastics (parts and packaging material)</t>
  </si>
  <si>
    <t>Renewable resources</t>
  </si>
  <si>
    <t>Wood (incl. packaging material)</t>
  </si>
  <si>
    <t>Paper and cardboard (incl. packaging material)</t>
  </si>
  <si>
    <t>Absolute weight and percentage of secondary reused or recycled components used</t>
  </si>
  <si>
    <t>N.D.</t>
  </si>
  <si>
    <t>Absolute weight and percentage of intermediary products used</t>
  </si>
  <si>
    <t>Absolute weight and percentage of secondary materials used</t>
  </si>
  <si>
    <t>Energy</t>
  </si>
  <si>
    <t>Total energy consumption (MWh)</t>
  </si>
  <si>
    <t>Fossil energy consumption</t>
  </si>
  <si>
    <t>Fuel consumption from coal and coal products</t>
  </si>
  <si>
    <t>N/A</t>
  </si>
  <si>
    <t>Fuel consumption from crude oil and petroleum products</t>
  </si>
  <si>
    <t>Fuel consumption from natural gas</t>
  </si>
  <si>
    <t>Fuel consumption from other fossil sources</t>
  </si>
  <si>
    <t>Consumption of purchased or acquired electricity, heat, steam, and cooling from fossil sources</t>
  </si>
  <si>
    <t>Consumption from nuclear sources</t>
  </si>
  <si>
    <t>Renewable energy consumption</t>
  </si>
  <si>
    <t>Fuel consumption for renewable sources, including biomass</t>
  </si>
  <si>
    <t>Consumption of purchased or acquired electricity, heat, steam, and cooling from renewable sources</t>
  </si>
  <si>
    <t>Consumption of self-generated non-fuel renewable energy</t>
  </si>
  <si>
    <t>Energy intensity (MWh/mCHF net sales)</t>
  </si>
  <si>
    <r>
      <t>Greenhouse Gas Emissions (tCO</t>
    </r>
    <r>
      <rPr>
        <b/>
        <vertAlign val="subscript"/>
        <sz val="10"/>
        <rFont val="1 dormakaba"/>
        <family val="3"/>
      </rPr>
      <t>2</t>
    </r>
    <r>
      <rPr>
        <b/>
        <sz val="10"/>
        <rFont val="1 dormakaba"/>
        <family val="3"/>
      </rPr>
      <t>)</t>
    </r>
    <r>
      <rPr>
        <b/>
        <vertAlign val="superscript"/>
        <sz val="10"/>
        <rFont val="1 dormakaba"/>
        <family val="3"/>
      </rPr>
      <t>2)3)</t>
    </r>
  </si>
  <si>
    <r>
      <t>Scope 1+2+3 (market-based)</t>
    </r>
    <r>
      <rPr>
        <b/>
        <vertAlign val="superscript"/>
        <sz val="10"/>
        <rFont val="1 dormakaba"/>
        <family val="3"/>
      </rPr>
      <t>3)</t>
    </r>
  </si>
  <si>
    <r>
      <t>Scope 1+2+3 (location-based)</t>
    </r>
    <r>
      <rPr>
        <b/>
        <vertAlign val="superscript"/>
        <sz val="10"/>
        <rFont val="1 dormakaba"/>
        <family val="3"/>
      </rPr>
      <t>3)</t>
    </r>
  </si>
  <si>
    <r>
      <t>Scope 1+2 (market-based)</t>
    </r>
    <r>
      <rPr>
        <b/>
        <vertAlign val="superscript"/>
        <sz val="10"/>
        <rFont val="1 dormakaba"/>
        <family val="3"/>
      </rPr>
      <t>3)</t>
    </r>
  </si>
  <si>
    <r>
      <t>Scope 1+2 (location-based)</t>
    </r>
    <r>
      <rPr>
        <b/>
        <vertAlign val="superscript"/>
        <sz val="10"/>
        <rFont val="1 dormakaba"/>
        <family val="3"/>
      </rPr>
      <t>3)</t>
    </r>
  </si>
  <si>
    <r>
      <t>Scope 1</t>
    </r>
    <r>
      <rPr>
        <b/>
        <vertAlign val="superscript"/>
        <sz val="10"/>
        <rFont val="1 dormakaba"/>
        <family val="3"/>
      </rPr>
      <t>3)4)5)</t>
    </r>
    <r>
      <rPr>
        <b/>
        <sz val="10"/>
        <rFont val="1 dormakaba"/>
        <family val="3"/>
      </rPr>
      <t xml:space="preserve"> </t>
    </r>
  </si>
  <si>
    <r>
      <t>Scope 2 (market-based)</t>
    </r>
    <r>
      <rPr>
        <b/>
        <vertAlign val="superscript"/>
        <sz val="10"/>
        <rFont val="1 dormakaba"/>
        <family val="3"/>
      </rPr>
      <t>3)6)</t>
    </r>
  </si>
  <si>
    <r>
      <t>Scope 2 (location-based)</t>
    </r>
    <r>
      <rPr>
        <b/>
        <vertAlign val="superscript"/>
        <sz val="10"/>
        <rFont val="1 dormakaba"/>
        <family val="3"/>
      </rPr>
      <t>3)</t>
    </r>
  </si>
  <si>
    <r>
      <t>Scope 3</t>
    </r>
    <r>
      <rPr>
        <b/>
        <vertAlign val="superscript"/>
        <sz val="10"/>
        <rFont val="1 dormakaba"/>
        <family val="3"/>
      </rPr>
      <t>3)</t>
    </r>
  </si>
  <si>
    <t>Category 1: Purchased goods and services</t>
  </si>
  <si>
    <t>Category 2: Capital goods</t>
  </si>
  <si>
    <t>Category 3: Fuel and energy-related activities</t>
  </si>
  <si>
    <t xml:space="preserve"> </t>
  </si>
  <si>
    <t>Category 4: Upstream transportation and distribution</t>
  </si>
  <si>
    <t>Category 5: Waste generated in operations</t>
  </si>
  <si>
    <t>Category 6: Business travel</t>
  </si>
  <si>
    <t>Category 7: Employee commuting</t>
  </si>
  <si>
    <t>Category 8: Upstream leased assets</t>
  </si>
  <si>
    <t>Category 9: Downstream transportation &amp; distribution</t>
  </si>
  <si>
    <t>Category 10: Processing of sold products</t>
  </si>
  <si>
    <t>Category 11: Use of sold products</t>
  </si>
  <si>
    <t>Category 12: End-of-life treatment of sold products</t>
  </si>
  <si>
    <t>Category 13: Downstream leased assets</t>
  </si>
  <si>
    <t>Category 14: Franchises</t>
  </si>
  <si>
    <t>Category 15: Investments</t>
  </si>
  <si>
    <r>
      <t>Carbon intensity (tCO</t>
    </r>
    <r>
      <rPr>
        <b/>
        <vertAlign val="subscript"/>
        <sz val="10"/>
        <rFont val="1 dormakaba"/>
        <family val="3"/>
      </rPr>
      <t>2</t>
    </r>
    <r>
      <rPr>
        <b/>
        <sz val="10"/>
        <rFont val="1 dormakaba"/>
        <family val="3"/>
      </rPr>
      <t>e/mCHF net sales)</t>
    </r>
    <r>
      <rPr>
        <b/>
        <vertAlign val="superscript"/>
        <sz val="10"/>
        <rFont val="1 dormakaba"/>
        <family val="3"/>
      </rPr>
      <t>7)</t>
    </r>
  </si>
  <si>
    <t>Water</t>
  </si>
  <si>
    <r>
      <t>Total water consumption (m</t>
    </r>
    <r>
      <rPr>
        <b/>
        <vertAlign val="superscript"/>
        <sz val="10"/>
        <rFont val="1 dormakaba"/>
        <family val="3"/>
      </rPr>
      <t>3</t>
    </r>
    <r>
      <rPr>
        <b/>
        <sz val="10"/>
        <rFont val="1 dormakaba"/>
        <family val="3"/>
      </rPr>
      <t>)</t>
    </r>
  </si>
  <si>
    <t>Of which in areas at water risk, including areas of high-water stress</t>
  </si>
  <si>
    <t>Water withdrawal</t>
  </si>
  <si>
    <t>Water recycled and reused</t>
  </si>
  <si>
    <t>Water stored</t>
  </si>
  <si>
    <t>Changes in water storage</t>
  </si>
  <si>
    <t>Wastewater discharge</t>
  </si>
  <si>
    <r>
      <t>Water intensity (m</t>
    </r>
    <r>
      <rPr>
        <b/>
        <vertAlign val="superscript"/>
        <sz val="10"/>
        <rFont val="1 dormakaba"/>
        <family val="3"/>
      </rPr>
      <t>3</t>
    </r>
    <r>
      <rPr>
        <b/>
        <sz val="10"/>
        <rFont val="1 dormakaba"/>
        <family val="3"/>
      </rPr>
      <t>/mCHF net sales)</t>
    </r>
  </si>
  <si>
    <t>Waste</t>
  </si>
  <si>
    <t>Total waste generated (metric tons)</t>
  </si>
  <si>
    <t>Non-hazardous waste</t>
  </si>
  <si>
    <t>Scrap metal</t>
  </si>
  <si>
    <t>Other commercial and industrial (mixed) waste</t>
  </si>
  <si>
    <t>Wood</t>
  </si>
  <si>
    <t>Paper and cardboard</t>
  </si>
  <si>
    <t>Plastics</t>
  </si>
  <si>
    <t>Hazardous waste</t>
  </si>
  <si>
    <t>Chemicals and other</t>
  </si>
  <si>
    <t>Electronic scrap</t>
  </si>
  <si>
    <t>Batteries</t>
  </si>
  <si>
    <t>Waste diverted from disposal (metric tons)</t>
  </si>
  <si>
    <t>Recycling</t>
  </si>
  <si>
    <t>Reuse</t>
  </si>
  <si>
    <t>Other recovery operations</t>
  </si>
  <si>
    <t>Waste directed to disposal (metric tons)</t>
  </si>
  <si>
    <t>Landfill</t>
  </si>
  <si>
    <t>Incineration</t>
  </si>
  <si>
    <t>Other disposal operations</t>
  </si>
  <si>
    <t>Non-recycled waste</t>
  </si>
  <si>
    <t>Amount of radioactive waste</t>
  </si>
  <si>
    <t>Waste intensity (t/mCHF net sales)</t>
  </si>
  <si>
    <t>Net revenue used for intensity calculations (mCHF)</t>
  </si>
  <si>
    <t>Does not include materials and volumes that can only be accounted for in pieces or monetary terms.</t>
  </si>
  <si>
    <t>Greenhouse gas inventory calculated in accordance with the WRI/WBCSD Greenhouse Gas Protocol. Emission factor sources: UK Defra (2024), US EPA eGRID (2023), IEA (2024), AIB (2023), Intep (2024), ecoinvent v3.6, Exiobase 3.8.2</t>
  </si>
  <si>
    <t>2024/2025 PwC-assured. The assurance statement is available at: bit.ly/Assurance_Report_24_25</t>
  </si>
  <si>
    <t>Scope 1: direct greenhouse gas emissions from sources owned or controlled by dormakaba.</t>
  </si>
  <si>
    <r>
      <t>Biogenic emissions associated with the combustion of biofuel amounting to 65 tCO</t>
    </r>
    <r>
      <rPr>
        <vertAlign val="subscript"/>
        <sz val="9"/>
        <rFont val="1 dormakaba"/>
        <family val="3"/>
      </rPr>
      <t>2</t>
    </r>
    <r>
      <rPr>
        <sz val="9"/>
        <rFont val="1 dormakaba"/>
        <family val="3"/>
      </rPr>
      <t>e. These are called "outside of scope" emissions and reflect the impact of burning biomass and biofuels. The fuel source itself absorbs an equivalent amount of CO</t>
    </r>
    <r>
      <rPr>
        <vertAlign val="subscript"/>
        <sz val="9"/>
        <rFont val="1 dormakaba"/>
        <family val="3"/>
      </rPr>
      <t>2</t>
    </r>
    <r>
      <rPr>
        <sz val="9"/>
        <rFont val="1 dormakaba"/>
        <family val="3"/>
      </rPr>
      <t xml:space="preserve"> during the growth phase to that released through combustion.</t>
    </r>
  </si>
  <si>
    <t xml:space="preserve">Scope 2: indirect greenhouse gas emissions from sources owned or controlled by another entity, as a consequence of the company’s activities. </t>
  </si>
  <si>
    <t>Scope 1+2 market-based emissions</t>
  </si>
  <si>
    <t>N.D. means no data; N/A means not applicable</t>
  </si>
  <si>
    <t>Social Performance</t>
  </si>
  <si>
    <r>
      <t>Employees</t>
    </r>
    <r>
      <rPr>
        <b/>
        <vertAlign val="superscript"/>
        <sz val="10"/>
        <rFont val="1 dormakaba"/>
        <family val="3"/>
      </rPr>
      <t>1)</t>
    </r>
  </si>
  <si>
    <t>Total number of employees</t>
  </si>
  <si>
    <t>By region</t>
  </si>
  <si>
    <t>Africa</t>
  </si>
  <si>
    <t>Americas</t>
  </si>
  <si>
    <t>of which USA</t>
  </si>
  <si>
    <t>Asia</t>
  </si>
  <si>
    <t>of which China</t>
  </si>
  <si>
    <t xml:space="preserve">Europe </t>
  </si>
  <si>
    <t>of which Germany</t>
  </si>
  <si>
    <t>Oceania</t>
  </si>
  <si>
    <t>By gender</t>
  </si>
  <si>
    <t>Female</t>
  </si>
  <si>
    <t xml:space="preserve">Male </t>
  </si>
  <si>
    <t>Other</t>
  </si>
  <si>
    <t>Not disclosed</t>
  </si>
  <si>
    <t>Permanent employees</t>
  </si>
  <si>
    <t>Temporary employees</t>
  </si>
  <si>
    <t>Non-guaranteed-hours employees</t>
  </si>
  <si>
    <t>Turnover</t>
  </si>
  <si>
    <t>Leavers</t>
  </si>
  <si>
    <t>Diversity</t>
  </si>
  <si>
    <t>Board of Directors</t>
  </si>
  <si>
    <t xml:space="preserve">Female </t>
  </si>
  <si>
    <t>&lt; 30 years</t>
  </si>
  <si>
    <t>30–50 years</t>
  </si>
  <si>
    <t>&gt; 50 years</t>
  </si>
  <si>
    <t>Executive Committee</t>
  </si>
  <si>
    <t>Employees</t>
  </si>
  <si>
    <t>Male managers (top management)</t>
  </si>
  <si>
    <t>Female managers (top management)</t>
  </si>
  <si>
    <t>Male managers (all levels)</t>
  </si>
  <si>
    <t>Female managers (all levels)</t>
  </si>
  <si>
    <t>Persons with disabilities</t>
  </si>
  <si>
    <r>
      <t>Work-life balance</t>
    </r>
    <r>
      <rPr>
        <b/>
        <vertAlign val="superscript"/>
        <sz val="10"/>
        <rFont val="1 dormakaba"/>
        <family val="3"/>
      </rPr>
      <t>2)</t>
    </r>
  </si>
  <si>
    <t>Number and percentage of employees entitled to family-related leave</t>
  </si>
  <si>
    <t>Number and percentage of entitled employees that took family-related leave</t>
  </si>
  <si>
    <t>of which male</t>
  </si>
  <si>
    <t>of which female</t>
  </si>
  <si>
    <t>of which other or not disclosed</t>
  </si>
  <si>
    <r>
      <t>Collective bargaining agreements</t>
    </r>
    <r>
      <rPr>
        <b/>
        <vertAlign val="superscript"/>
        <sz val="10"/>
        <rFont val="1 dormakaba"/>
        <family val="3"/>
      </rPr>
      <t>2)3)</t>
    </r>
  </si>
  <si>
    <t>Regions</t>
  </si>
  <si>
    <t>EEA</t>
  </si>
  <si>
    <t xml:space="preserve">Germany </t>
  </si>
  <si>
    <r>
      <t>Social dialogue (Workplace representation)</t>
    </r>
    <r>
      <rPr>
        <b/>
        <vertAlign val="superscript"/>
        <sz val="10"/>
        <rFont val="1 dormakaba"/>
        <family val="3"/>
      </rPr>
      <t>2)</t>
    </r>
  </si>
  <si>
    <r>
      <t>Training (average hours/employee)</t>
    </r>
    <r>
      <rPr>
        <b/>
        <vertAlign val="superscript"/>
        <sz val="10"/>
        <rFont val="1 dormakaba"/>
        <family val="3"/>
      </rPr>
      <t>2)4)</t>
    </r>
  </si>
  <si>
    <t>Male</t>
  </si>
  <si>
    <t>Employees receiving regular performance and career development reviews</t>
  </si>
  <si>
    <t>Remuneration metrics</t>
  </si>
  <si>
    <t xml:space="preserve">Gender pay gap </t>
  </si>
  <si>
    <t>Remuneration ratio</t>
  </si>
  <si>
    <t>Workers who are not employees</t>
  </si>
  <si>
    <r>
      <t>Occupational Health &amp; Safety</t>
    </r>
    <r>
      <rPr>
        <b/>
        <vertAlign val="superscript"/>
        <sz val="10"/>
        <rFont val="1 dormakaba"/>
        <family val="3"/>
      </rPr>
      <t>2)</t>
    </r>
  </si>
  <si>
    <t>Registered work-related injury cases</t>
  </si>
  <si>
    <r>
      <t>Recordable work-related injury rate</t>
    </r>
    <r>
      <rPr>
        <vertAlign val="superscript"/>
        <sz val="10"/>
        <rFont val="1 dormakaba"/>
        <family val="3"/>
      </rPr>
      <t>5)</t>
    </r>
  </si>
  <si>
    <t>Recordable work-related ill health</t>
  </si>
  <si>
    <t>Employee work-related fatalities</t>
  </si>
  <si>
    <t xml:space="preserve">Number of days lost to work-related injuries, illnesses and fatalities </t>
  </si>
  <si>
    <t>Work-related fatalities</t>
  </si>
  <si>
    <t>Supplier Engagement &amp; Sustainability Assessment</t>
  </si>
  <si>
    <r>
      <t>Number of suppliers assessed using social and environmental criteria</t>
    </r>
    <r>
      <rPr>
        <vertAlign val="superscript"/>
        <sz val="10"/>
        <rFont val="1 dormakaba"/>
        <family val="3"/>
      </rPr>
      <t>6)</t>
    </r>
  </si>
  <si>
    <t> </t>
  </si>
  <si>
    <r>
      <t>Number and percentage of suppliers assigned a corrective action plan</t>
    </r>
    <r>
      <rPr>
        <vertAlign val="superscript"/>
        <sz val="10"/>
        <rFont val="1 dormakaba"/>
        <family val="3"/>
      </rPr>
      <t>6)</t>
    </r>
  </si>
  <si>
    <t>Number of business relationships terminated</t>
  </si>
  <si>
    <t>Ethics, integrity, and human rights</t>
  </si>
  <si>
    <t>Number of employees participating in compliance-related training</t>
  </si>
  <si>
    <r>
      <t>Number of compliance- and ethics-related reports received</t>
    </r>
    <r>
      <rPr>
        <vertAlign val="superscript"/>
        <sz val="10"/>
        <rFont val="1 dormakaba"/>
        <family val="3"/>
      </rPr>
      <t>7)</t>
    </r>
  </si>
  <si>
    <r>
      <t>Number of compliance- and ethics-related reports resolved</t>
    </r>
    <r>
      <rPr>
        <vertAlign val="superscript"/>
        <sz val="10"/>
        <rFont val="1 dormakaba"/>
        <family val="3"/>
      </rPr>
      <t>7)</t>
    </r>
  </si>
  <si>
    <r>
      <t>Number of incidents of discrimination reported, including harassment, received through channels for people in own workforce</t>
    </r>
    <r>
      <rPr>
        <vertAlign val="superscript"/>
        <sz val="10"/>
        <rFont val="1 dormakaba"/>
        <family val="3"/>
      </rPr>
      <t>8)</t>
    </r>
  </si>
  <si>
    <t xml:space="preserve">Number of compliance- and ethics-related reports received through channels for people in own workforce, excluding discrimination </t>
  </si>
  <si>
    <t>Number of confirmed corruption incidents</t>
  </si>
  <si>
    <t>Amount of material fines, penalties, and compensation for damages as a result of violations regarding social and human rights factors</t>
  </si>
  <si>
    <t>Number of severe human rights incidents connected to own workforce per year</t>
  </si>
  <si>
    <t>Amount of material fines, penalties, and compensation for severe human rights issues and incidents connected to own workforce</t>
  </si>
  <si>
    <t xml:space="preserve">Information security </t>
  </si>
  <si>
    <t>Percentage of all entities developing digital products with an information security management system certified to ISO 27000 (or equivalent)</t>
  </si>
  <si>
    <t>Number of confirmed information security incidents with regard to customer privacy or loss of customer data</t>
  </si>
  <si>
    <t>Headcount, as at 30 June 2025</t>
  </si>
  <si>
    <t>For the scope of sustainability reporting sites (locations with &gt;20 full time-equivalent employees), representing 94% of employees</t>
  </si>
  <si>
    <t>In the majority of cases, working conditions and terms of employment are not based on collective bargaining agreements from other organizations or from collective bargaining agreements that cover our other employees. Primarily working conditions are defined on the basis of local law and our global Responsible Labor Directive.</t>
  </si>
  <si>
    <t xml:space="preserve">Gender breakdown reflects training hours derived from eLearning platforms only, divided by that gender's total population. </t>
  </si>
  <si>
    <t>Recordable work-related injury rate = number of recordable work-related injuries / number of hours worked x 1,000,000</t>
  </si>
  <si>
    <t>Value reflects cumulative coverage of assessment of high-risk suppliers</t>
  </si>
  <si>
    <t>All reports received by Compliance including through an additional internal ethics hotline available in the Americas region only. Consolidation of both tools and global rollout is planned for FY 25/26. Due to change of scope, historical figures are not comparable and no longer shown.</t>
  </si>
  <si>
    <t>Of these, 15 cases were fully or partially substantiated. Only one case remains in process.</t>
  </si>
  <si>
    <t>EHS Management Systems</t>
  </si>
  <si>
    <t>ISO 9001 Certificate</t>
  </si>
  <si>
    <r>
      <t>% locations covered in reporting scope</t>
    </r>
    <r>
      <rPr>
        <vertAlign val="superscript"/>
        <sz val="10"/>
        <rFont val="1 dormakaba"/>
        <family val="3"/>
      </rPr>
      <t>1)</t>
    </r>
    <r>
      <rPr>
        <sz val="10"/>
        <rFont val="1 dormakaba"/>
        <family val="3"/>
      </rPr>
      <t xml:space="preserve"> </t>
    </r>
  </si>
  <si>
    <t>% employees covered (headcount)</t>
  </si>
  <si>
    <t>ISO 14001 Certificate</t>
  </si>
  <si>
    <t>Maintain Environmental Management System</t>
  </si>
  <si>
    <r>
      <t>% locations covered in reporting scope</t>
    </r>
    <r>
      <rPr>
        <vertAlign val="superscript"/>
        <sz val="10"/>
        <rFont val="1 dormakaba"/>
        <family val="3"/>
      </rPr>
      <t xml:space="preserve">1) </t>
    </r>
  </si>
  <si>
    <t>ISO 50001 Certificate</t>
  </si>
  <si>
    <t>Maintain Energy Management System</t>
  </si>
  <si>
    <t>ISO 45001 Certificate</t>
  </si>
  <si>
    <r>
      <t>% locations covered in reporting scope</t>
    </r>
    <r>
      <rPr>
        <vertAlign val="superscript"/>
        <sz val="10"/>
        <rFont val="1 dormakaba"/>
        <family val="3"/>
      </rPr>
      <t>1)</t>
    </r>
    <r>
      <rPr>
        <sz val="10"/>
        <rFont val="1 dormakaba"/>
        <family val="3"/>
      </rPr>
      <t xml:space="preserve">  </t>
    </r>
  </si>
  <si>
    <r>
      <t>% of non-employees covered</t>
    </r>
    <r>
      <rPr>
        <vertAlign val="superscript"/>
        <sz val="10"/>
        <rFont val="1 dormakaba"/>
        <family val="3"/>
      </rPr>
      <t>2)</t>
    </r>
    <r>
      <rPr>
        <sz val="10"/>
        <rFont val="1 dormakaba"/>
        <family val="3"/>
      </rPr>
      <t xml:space="preserve"> </t>
    </r>
  </si>
  <si>
    <t>Maintain OHS Management System</t>
  </si>
  <si>
    <t>Including offices; total locations: 102 in FY 20/21, 100 in FY 21/22, 112 in FY 22/23, 111 in FY 23/24, 116 in FY 24/25</t>
  </si>
  <si>
    <t>External agency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</si>
</sst>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0.0%"/>
    <numFmt numFmtId="167" formatCode="#,##0.0"/>
    <numFmt numFmtId="168" formatCode="0.0000"/>
    <numFmt numFmtId="169" formatCode="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1 dormakaba"/>
      <family val="3"/>
    </font>
    <font>
      <sz val="11"/>
      <name val="Arial"/>
      <family val="2"/>
    </font>
    <font>
      <sz val="10"/>
      <name val="1 dormakaba"/>
      <family val="3"/>
    </font>
    <font>
      <b/>
      <sz val="11"/>
      <name val="1 dormakaba"/>
      <family val="3"/>
    </font>
    <font>
      <b/>
      <sz val="10"/>
      <name val="1 dormakaba"/>
      <family val="3"/>
    </font>
    <font>
      <b/>
      <vertAlign val="superscript"/>
      <sz val="10"/>
      <name val="1 dormakaba"/>
      <family val="3"/>
    </font>
    <font>
      <sz val="11"/>
      <name val="Aptos Narrow"/>
      <family val="2"/>
      <scheme val="minor"/>
    </font>
    <font>
      <b/>
      <vertAlign val="subscript"/>
      <sz val="10"/>
      <name val="1 dormakaba"/>
      <family val="3"/>
    </font>
    <font>
      <b/>
      <sz val="11"/>
      <name val="Arial"/>
      <family val="2"/>
    </font>
    <font>
      <b/>
      <sz val="11"/>
      <name val="Aptos Narrow"/>
      <family val="2"/>
      <scheme val="minor"/>
    </font>
    <font>
      <sz val="9"/>
      <color theme="1"/>
      <name val="1 dormakaba"/>
      <family val="3"/>
    </font>
    <font>
      <sz val="10"/>
      <name val="Arial"/>
      <family val="2"/>
    </font>
    <font>
      <sz val="9"/>
      <name val="1 dormakaba"/>
      <family val="3"/>
    </font>
    <font>
      <vertAlign val="subscript"/>
      <sz val="9"/>
      <name val="1 dormakaba"/>
      <family val="3"/>
    </font>
    <font>
      <sz val="10"/>
      <color theme="1"/>
      <name val="1 dormakaba"/>
      <family val="3"/>
    </font>
    <font>
      <vertAlign val="superscript"/>
      <sz val="10"/>
      <name val="1 dormakaba"/>
      <family val="3"/>
    </font>
    <font>
      <b/>
      <sz val="10"/>
      <color theme="1"/>
      <name val="1 dormakaba"/>
      <family val="3"/>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E8E8E8"/>
        <bgColor indexed="64"/>
      </patternFill>
    </fill>
    <fill>
      <patternFill patternType="solid">
        <fgColor rgb="FFFFFFFF"/>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medium">
        <color indexed="64"/>
      </bottom>
      <diagonal/>
    </border>
    <border>
      <left style="thin">
        <color theme="0"/>
      </left>
      <right/>
      <top style="thin">
        <color theme="0"/>
      </top>
      <bottom style="thin">
        <color theme="0"/>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medium">
        <color indexed="64"/>
      </bottom>
      <diagonal/>
    </border>
    <border>
      <left/>
      <right style="thin">
        <color theme="0"/>
      </right>
      <top/>
      <bottom style="medium">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14" fillId="0" borderId="0"/>
  </cellStyleXfs>
  <cellXfs count="213">
    <xf numFmtId="0" fontId="0" fillId="0" borderId="0" xfId="0"/>
    <xf numFmtId="3" fontId="3" fillId="0" borderId="0" xfId="0" applyNumberFormat="1" applyFont="1" applyAlignment="1">
      <alignment horizontal="right"/>
    </xf>
    <xf numFmtId="0" fontId="3" fillId="0" borderId="0" xfId="0" applyFont="1" applyAlignment="1">
      <alignment horizontal="right"/>
    </xf>
    <xf numFmtId="0" fontId="4" fillId="0" borderId="0" xfId="0" applyFont="1"/>
    <xf numFmtId="0" fontId="5" fillId="2" borderId="0" xfId="0" applyFont="1" applyFill="1"/>
    <xf numFmtId="0" fontId="6" fillId="0" borderId="0" xfId="0" applyFont="1" applyAlignment="1">
      <alignment horizontal="right"/>
    </xf>
    <xf numFmtId="0" fontId="6" fillId="0" borderId="0" xfId="0" applyFont="1"/>
    <xf numFmtId="0" fontId="7" fillId="3" borderId="1" xfId="0" applyFont="1" applyFill="1" applyBorder="1"/>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5" xfId="0" applyFont="1" applyFill="1" applyBorder="1"/>
    <xf numFmtId="0" fontId="7" fillId="4" borderId="6" xfId="0" applyFont="1" applyFill="1" applyBorder="1"/>
    <xf numFmtId="0" fontId="7" fillId="4" borderId="7" xfId="0" applyFont="1" applyFill="1" applyBorder="1"/>
    <xf numFmtId="0" fontId="7" fillId="0" borderId="5" xfId="0" applyFont="1" applyBorder="1" applyAlignment="1">
      <alignment horizontal="left" vertical="top" wrapText="1"/>
    </xf>
    <xf numFmtId="3" fontId="7" fillId="0" borderId="6" xfId="2" applyNumberFormat="1" applyFont="1" applyFill="1" applyBorder="1" applyAlignment="1">
      <alignment horizontal="right" vertical="center"/>
    </xf>
    <xf numFmtId="9" fontId="7" fillId="0" borderId="6" xfId="1" applyFont="1" applyFill="1" applyBorder="1" applyAlignment="1">
      <alignment horizontal="right" vertical="center"/>
    </xf>
    <xf numFmtId="165" fontId="7" fillId="0" borderId="6" xfId="2" applyNumberFormat="1" applyFont="1" applyFill="1" applyBorder="1" applyAlignment="1">
      <alignment horizontal="right" vertical="center"/>
    </xf>
    <xf numFmtId="3" fontId="7" fillId="0" borderId="7" xfId="0" applyNumberFormat="1" applyFont="1" applyBorder="1" applyAlignment="1">
      <alignment horizontal="right" vertical="center"/>
    </xf>
    <xf numFmtId="0" fontId="7" fillId="0" borderId="5" xfId="0" applyFont="1" applyBorder="1" applyAlignment="1">
      <alignment wrapText="1"/>
    </xf>
    <xf numFmtId="0" fontId="5" fillId="0" borderId="5" xfId="0" applyFont="1" applyBorder="1" applyAlignment="1">
      <alignment wrapText="1"/>
    </xf>
    <xf numFmtId="3" fontId="5" fillId="0" borderId="6" xfId="2" applyNumberFormat="1" applyFont="1" applyFill="1" applyBorder="1" applyAlignment="1">
      <alignment horizontal="right" vertical="center"/>
    </xf>
    <xf numFmtId="9" fontId="5" fillId="0" borderId="6" xfId="1" applyFont="1" applyFill="1" applyBorder="1" applyAlignment="1">
      <alignment horizontal="right" vertical="center"/>
    </xf>
    <xf numFmtId="165" fontId="5" fillId="0" borderId="6" xfId="2" applyNumberFormat="1" applyFont="1" applyFill="1" applyBorder="1" applyAlignment="1">
      <alignment horizontal="right" vertical="center"/>
    </xf>
    <xf numFmtId="3" fontId="5" fillId="0" borderId="7" xfId="0" applyNumberFormat="1" applyFont="1" applyBorder="1" applyAlignment="1">
      <alignment horizontal="right" vertical="center"/>
    </xf>
    <xf numFmtId="0" fontId="5" fillId="0" borderId="5" xfId="0" applyFont="1" applyBorder="1" applyAlignment="1">
      <alignment vertical="center" wrapText="1"/>
    </xf>
    <xf numFmtId="0" fontId="5" fillId="0" borderId="7" xfId="0" applyFont="1" applyBorder="1" applyAlignment="1">
      <alignment horizontal="right" vertical="center"/>
    </xf>
    <xf numFmtId="0" fontId="9" fillId="0" borderId="0" xfId="0" applyFont="1"/>
    <xf numFmtId="0" fontId="7" fillId="0" borderId="5" xfId="0" applyFont="1" applyBorder="1" applyAlignment="1">
      <alignment vertical="center" wrapText="1"/>
    </xf>
    <xf numFmtId="0" fontId="5" fillId="0" borderId="8" xfId="0" applyFont="1" applyBorder="1" applyAlignment="1">
      <alignment vertical="center" wrapText="1"/>
    </xf>
    <xf numFmtId="3" fontId="5" fillId="0" borderId="6" xfId="0" applyNumberFormat="1" applyFont="1" applyBorder="1" applyAlignment="1">
      <alignment horizontal="right"/>
    </xf>
    <xf numFmtId="0" fontId="7" fillId="4" borderId="5" xfId="0" applyFont="1" applyFill="1" applyBorder="1" applyAlignment="1">
      <alignment wrapText="1"/>
    </xf>
    <xf numFmtId="0" fontId="7" fillId="0" borderId="5" xfId="0" applyFont="1" applyBorder="1" applyAlignment="1">
      <alignment horizontal="left" vertical="center" wrapText="1"/>
    </xf>
    <xf numFmtId="10" fontId="7" fillId="0" borderId="6" xfId="1" applyNumberFormat="1" applyFont="1" applyFill="1" applyBorder="1" applyAlignment="1">
      <alignment horizontal="right" vertical="center"/>
    </xf>
    <xf numFmtId="0" fontId="7" fillId="0" borderId="9" xfId="0" applyFont="1" applyBorder="1" applyAlignment="1">
      <alignment horizontal="left" vertical="center" wrapText="1"/>
    </xf>
    <xf numFmtId="3" fontId="7" fillId="0" borderId="7" xfId="2" applyNumberFormat="1" applyFont="1" applyFill="1" applyBorder="1" applyAlignment="1">
      <alignment horizontal="right" vertical="center"/>
    </xf>
    <xf numFmtId="0" fontId="5" fillId="0" borderId="5" xfId="0" applyFont="1" applyBorder="1" applyAlignment="1">
      <alignment horizontal="left" vertical="center" wrapText="1"/>
    </xf>
    <xf numFmtId="3" fontId="5" fillId="0" borderId="7" xfId="2" applyNumberFormat="1" applyFont="1" applyFill="1" applyBorder="1" applyAlignment="1">
      <alignment horizontal="right" vertical="center"/>
    </xf>
    <xf numFmtId="165" fontId="9" fillId="0" borderId="0" xfId="0" applyNumberFormat="1" applyFont="1"/>
    <xf numFmtId="166" fontId="9" fillId="0" borderId="0" xfId="1" applyNumberFormat="1" applyFont="1"/>
    <xf numFmtId="3" fontId="5" fillId="0" borderId="0" xfId="0" applyNumberFormat="1" applyFont="1" applyAlignment="1">
      <alignment horizontal="right"/>
    </xf>
    <xf numFmtId="3" fontId="5" fillId="0" borderId="10" xfId="0" applyNumberFormat="1" applyFont="1" applyBorder="1" applyAlignment="1">
      <alignment horizontal="right"/>
    </xf>
    <xf numFmtId="0" fontId="7" fillId="0" borderId="8" xfId="0" applyFont="1" applyBorder="1" applyAlignment="1">
      <alignment wrapText="1"/>
    </xf>
    <xf numFmtId="167" fontId="7" fillId="0" borderId="6" xfId="2" applyNumberFormat="1" applyFont="1" applyFill="1" applyBorder="1" applyAlignment="1">
      <alignment horizontal="right" vertical="center"/>
    </xf>
    <xf numFmtId="9" fontId="7" fillId="0" borderId="11" xfId="1" applyFont="1" applyFill="1" applyBorder="1" applyAlignment="1">
      <alignment horizontal="right" vertical="center"/>
    </xf>
    <xf numFmtId="167" fontId="7" fillId="0" borderId="7" xfId="2" applyNumberFormat="1" applyFont="1" applyFill="1" applyBorder="1" applyAlignment="1">
      <alignment horizontal="right" vertical="center"/>
    </xf>
    <xf numFmtId="3" fontId="7" fillId="0" borderId="11" xfId="0" applyNumberFormat="1" applyFont="1" applyBorder="1" applyAlignment="1">
      <alignment horizontal="right"/>
    </xf>
    <xf numFmtId="9" fontId="7" fillId="0" borderId="6" xfId="1" applyFont="1" applyFill="1" applyBorder="1" applyAlignment="1">
      <alignment horizontal="right"/>
    </xf>
    <xf numFmtId="3" fontId="7" fillId="0" borderId="12" xfId="0" applyNumberFormat="1" applyFont="1" applyBorder="1" applyAlignment="1">
      <alignment horizontal="right"/>
    </xf>
    <xf numFmtId="166" fontId="7" fillId="0" borderId="6" xfId="1" applyNumberFormat="1" applyFont="1" applyFill="1" applyBorder="1" applyAlignment="1">
      <alignment horizontal="right"/>
    </xf>
    <xf numFmtId="9" fontId="5" fillId="0" borderId="6" xfId="1" applyFont="1" applyFill="1" applyBorder="1" applyAlignment="1">
      <alignment horizontal="right"/>
    </xf>
    <xf numFmtId="165" fontId="7" fillId="0" borderId="11" xfId="0" applyNumberFormat="1" applyFont="1" applyBorder="1" applyAlignment="1">
      <alignment horizontal="right"/>
    </xf>
    <xf numFmtId="168" fontId="9" fillId="0" borderId="0" xfId="0" applyNumberFormat="1" applyFont="1"/>
    <xf numFmtId="3" fontId="7" fillId="0" borderId="7" xfId="0" applyNumberFormat="1" applyFont="1" applyBorder="1" applyAlignment="1">
      <alignment horizontal="right"/>
    </xf>
    <xf numFmtId="0" fontId="11" fillId="0" borderId="0" xfId="0" applyFont="1"/>
    <xf numFmtId="0" fontId="12" fillId="0" borderId="0" xfId="0" applyFont="1"/>
    <xf numFmtId="0" fontId="2" fillId="0" borderId="0" xfId="0" applyFont="1"/>
    <xf numFmtId="3" fontId="7" fillId="0" borderId="6" xfId="0" applyNumberFormat="1" applyFont="1" applyBorder="1" applyAlignment="1">
      <alignment horizontal="right"/>
    </xf>
    <xf numFmtId="3" fontId="5" fillId="0" borderId="7" xfId="0" applyNumberFormat="1" applyFont="1" applyBorder="1" applyAlignment="1">
      <alignment horizontal="right"/>
    </xf>
    <xf numFmtId="167" fontId="7" fillId="0" borderId="6" xfId="0" applyNumberFormat="1" applyFont="1" applyBorder="1" applyAlignment="1">
      <alignment horizontal="right" vertical="center"/>
    </xf>
    <xf numFmtId="169" fontId="7" fillId="0" borderId="6" xfId="0" applyNumberFormat="1" applyFont="1" applyBorder="1" applyAlignment="1">
      <alignment horizontal="right" vertical="center"/>
    </xf>
    <xf numFmtId="169" fontId="7" fillId="0" borderId="7" xfId="0" applyNumberFormat="1" applyFont="1" applyBorder="1" applyAlignment="1">
      <alignment horizontal="right" vertical="center"/>
    </xf>
    <xf numFmtId="0" fontId="5" fillId="0" borderId="8" xfId="0" applyFont="1" applyBorder="1" applyAlignment="1">
      <alignment wrapText="1"/>
    </xf>
    <xf numFmtId="3" fontId="7" fillId="0" borderId="6" xfId="0" applyNumberFormat="1" applyFont="1" applyBorder="1" applyAlignment="1">
      <alignment horizontal="right" vertical="center"/>
    </xf>
    <xf numFmtId="1" fontId="7" fillId="0" borderId="6" xfId="0" applyNumberFormat="1" applyFont="1" applyBorder="1" applyAlignment="1">
      <alignment horizontal="right" vertical="center"/>
    </xf>
    <xf numFmtId="1" fontId="7" fillId="0" borderId="7" xfId="0" applyNumberFormat="1" applyFont="1" applyBorder="1" applyAlignment="1">
      <alignment horizontal="right" vertical="center"/>
    </xf>
    <xf numFmtId="0" fontId="7" fillId="5" borderId="5" xfId="0" applyFont="1" applyFill="1" applyBorder="1" applyAlignment="1">
      <alignment horizontal="left" vertical="center" wrapText="1"/>
    </xf>
    <xf numFmtId="0" fontId="5" fillId="5" borderId="5" xfId="0" applyFont="1" applyFill="1" applyBorder="1" applyAlignment="1">
      <alignment horizontal="left" vertical="center" wrapText="1"/>
    </xf>
    <xf numFmtId="166" fontId="5" fillId="0" borderId="6" xfId="1" applyNumberFormat="1" applyFont="1" applyFill="1" applyBorder="1" applyAlignment="1">
      <alignment horizontal="right" vertical="center"/>
    </xf>
    <xf numFmtId="10" fontId="5" fillId="0" borderId="6" xfId="1" applyNumberFormat="1" applyFont="1" applyFill="1" applyBorder="1" applyAlignment="1">
      <alignment horizontal="right" vertical="center"/>
    </xf>
    <xf numFmtId="0" fontId="7" fillId="2" borderId="5" xfId="0" applyFont="1" applyFill="1" applyBorder="1" applyAlignment="1">
      <alignment horizontal="left" vertical="center" wrapText="1"/>
    </xf>
    <xf numFmtId="0" fontId="0" fillId="0" borderId="0" xfId="0" applyAlignment="1">
      <alignment vertical="top"/>
    </xf>
    <xf numFmtId="0" fontId="7" fillId="2" borderId="13" xfId="0" applyFont="1" applyFill="1" applyBorder="1" applyAlignment="1">
      <alignment horizontal="left" vertical="center" wrapText="1"/>
    </xf>
    <xf numFmtId="167" fontId="5" fillId="0" borderId="14" xfId="2" applyNumberFormat="1" applyFont="1" applyFill="1" applyBorder="1" applyAlignment="1">
      <alignment horizontal="right" vertical="center"/>
    </xf>
    <xf numFmtId="9" fontId="5" fillId="0" borderId="14" xfId="1" applyFont="1" applyFill="1" applyBorder="1" applyAlignment="1">
      <alignment horizontal="right" vertical="center"/>
    </xf>
    <xf numFmtId="165" fontId="5" fillId="0" borderId="14" xfId="2" applyNumberFormat="1" applyFont="1" applyFill="1" applyBorder="1" applyAlignment="1">
      <alignment horizontal="right" vertical="center"/>
    </xf>
    <xf numFmtId="3" fontId="5" fillId="0" borderId="15" xfId="0" applyNumberFormat="1" applyFont="1" applyBorder="1" applyAlignment="1">
      <alignment horizontal="right"/>
    </xf>
    <xf numFmtId="0" fontId="15" fillId="0" borderId="0" xfId="3" applyFont="1" applyAlignment="1">
      <alignment horizontal="left" wrapText="1"/>
    </xf>
    <xf numFmtId="0" fontId="5" fillId="0" borderId="0" xfId="0" applyFont="1"/>
    <xf numFmtId="9" fontId="5" fillId="0" borderId="0" xfId="1" applyFont="1" applyAlignment="1">
      <alignment horizontal="right"/>
    </xf>
    <xf numFmtId="0" fontId="5" fillId="0" borderId="0" xfId="0" applyFont="1" applyAlignment="1">
      <alignment horizontal="right"/>
    </xf>
    <xf numFmtId="0" fontId="3" fillId="0" borderId="0" xfId="0" applyFont="1"/>
    <xf numFmtId="9" fontId="3" fillId="0" borderId="0" xfId="1" applyFont="1" applyAlignment="1">
      <alignment horizontal="right"/>
    </xf>
    <xf numFmtId="0" fontId="5" fillId="2" borderId="0" xfId="0" applyFont="1" applyFill="1" applyBorder="1"/>
    <xf numFmtId="9" fontId="5" fillId="0" borderId="0" xfId="0" applyNumberFormat="1" applyFont="1" applyAlignment="1">
      <alignment horizontal="right"/>
    </xf>
    <xf numFmtId="0" fontId="17" fillId="0" borderId="0" xfId="0" applyFont="1"/>
    <xf numFmtId="0" fontId="7" fillId="0" borderId="0" xfId="0" applyFont="1" applyAlignment="1">
      <alignment horizontal="right"/>
    </xf>
    <xf numFmtId="0" fontId="7" fillId="3" borderId="1" xfId="0" applyFont="1" applyFill="1" applyBorder="1" applyAlignment="1">
      <alignment horizontal="left" wrapText="1"/>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19" xfId="0" applyFont="1" applyFill="1" applyBorder="1" applyAlignment="1">
      <alignment horizontal="center"/>
    </xf>
    <xf numFmtId="0" fontId="7" fillId="4" borderId="9" xfId="0" applyFont="1" applyFill="1" applyBorder="1" applyAlignment="1">
      <alignment horizontal="left" wrapText="1"/>
    </xf>
    <xf numFmtId="0" fontId="7" fillId="4" borderId="20" xfId="0" applyFont="1" applyFill="1" applyBorder="1" applyAlignment="1">
      <alignment horizontal="left"/>
    </xf>
    <xf numFmtId="0" fontId="7" fillId="4" borderId="18" xfId="0" applyFont="1" applyFill="1" applyBorder="1" applyAlignment="1">
      <alignment horizontal="left"/>
    </xf>
    <xf numFmtId="0" fontId="7" fillId="0" borderId="9" xfId="0" applyFont="1" applyBorder="1" applyAlignment="1">
      <alignment horizontal="left" wrapText="1"/>
    </xf>
    <xf numFmtId="9" fontId="7" fillId="0" borderId="6" xfId="0" applyNumberFormat="1" applyFont="1" applyBorder="1" applyAlignment="1">
      <alignment horizontal="right"/>
    </xf>
    <xf numFmtId="0" fontId="5" fillId="0" borderId="9" xfId="0" applyFont="1" applyBorder="1" applyAlignment="1">
      <alignment horizontal="left" wrapText="1"/>
    </xf>
    <xf numFmtId="166" fontId="5" fillId="0" borderId="6" xfId="0" applyNumberFormat="1" applyFont="1" applyBorder="1" applyAlignment="1">
      <alignment horizontal="right"/>
    </xf>
    <xf numFmtId="9" fontId="5" fillId="0" borderId="6" xfId="0" applyNumberFormat="1" applyFont="1" applyBorder="1" applyAlignment="1">
      <alignment horizontal="right"/>
    </xf>
    <xf numFmtId="0" fontId="5" fillId="0" borderId="5" xfId="0" applyFont="1" applyBorder="1" applyAlignment="1">
      <alignment horizontal="left" wrapText="1"/>
    </xf>
    <xf numFmtId="3" fontId="5" fillId="0" borderId="6" xfId="0" applyNumberFormat="1" applyFont="1" applyBorder="1" applyAlignment="1">
      <alignment horizontal="right" vertical="center"/>
    </xf>
    <xf numFmtId="9" fontId="5" fillId="0" borderId="7" xfId="0" applyNumberFormat="1" applyFont="1" applyBorder="1" applyAlignment="1">
      <alignment horizontal="right"/>
    </xf>
    <xf numFmtId="10" fontId="5" fillId="0" borderId="6" xfId="0" applyNumberFormat="1" applyFont="1" applyBorder="1" applyAlignment="1">
      <alignment horizontal="right"/>
    </xf>
    <xf numFmtId="166" fontId="7" fillId="0" borderId="6" xfId="0" applyNumberFormat="1" applyFont="1" applyBorder="1" applyAlignment="1">
      <alignment horizontal="right"/>
    </xf>
    <xf numFmtId="0" fontId="7" fillId="0" borderId="5" xfId="0" applyFont="1" applyBorder="1" applyAlignment="1">
      <alignment horizontal="left" wrapText="1"/>
    </xf>
    <xf numFmtId="0" fontId="7" fillId="2" borderId="5" xfId="0" applyFont="1" applyFill="1" applyBorder="1" applyAlignment="1">
      <alignment horizontal="left" wrapText="1"/>
    </xf>
    <xf numFmtId="9" fontId="7" fillId="0" borderId="7" xfId="0" applyNumberFormat="1" applyFont="1" applyBorder="1" applyAlignment="1">
      <alignment horizontal="right"/>
    </xf>
    <xf numFmtId="0" fontId="5" fillId="0" borderId="6" xfId="0" applyFont="1" applyBorder="1" applyAlignment="1">
      <alignment horizontal="right"/>
    </xf>
    <xf numFmtId="0" fontId="5" fillId="0" borderId="7" xfId="0" applyFont="1" applyBorder="1" applyAlignment="1">
      <alignment horizontal="right"/>
    </xf>
    <xf numFmtId="9" fontId="5" fillId="0" borderId="6" xfId="1" applyFont="1" applyBorder="1" applyAlignment="1">
      <alignment horizontal="right"/>
    </xf>
    <xf numFmtId="9" fontId="5" fillId="0" borderId="7" xfId="1" applyFont="1" applyBorder="1" applyAlignment="1">
      <alignment horizontal="right"/>
    </xf>
    <xf numFmtId="0" fontId="7" fillId="0" borderId="6" xfId="0" applyFont="1" applyBorder="1" applyAlignment="1">
      <alignment horizontal="right"/>
    </xf>
    <xf numFmtId="0" fontId="7" fillId="0" borderId="7" xfId="0" applyFont="1" applyBorder="1" applyAlignment="1">
      <alignment horizontal="right"/>
    </xf>
    <xf numFmtId="9" fontId="5" fillId="0" borderId="6" xfId="0" quotePrefix="1" applyNumberFormat="1" applyFont="1" applyBorder="1" applyAlignment="1">
      <alignment horizontal="right"/>
    </xf>
    <xf numFmtId="0" fontId="5" fillId="2" borderId="5" xfId="0" applyFont="1" applyFill="1" applyBorder="1" applyAlignment="1">
      <alignment horizontal="left" wrapText="1"/>
    </xf>
    <xf numFmtId="9" fontId="5" fillId="0" borderId="6" xfId="0" applyNumberFormat="1" applyFont="1" applyBorder="1" applyAlignment="1">
      <alignment horizontal="right" vertical="center"/>
    </xf>
    <xf numFmtId="0" fontId="5" fillId="0" borderId="6" xfId="0" applyFont="1" applyBorder="1" applyAlignment="1">
      <alignment horizontal="left"/>
    </xf>
    <xf numFmtId="167" fontId="5" fillId="0" borderId="6" xfId="0" applyNumberFormat="1" applyFont="1" applyBorder="1" applyAlignment="1">
      <alignment horizontal="right"/>
    </xf>
    <xf numFmtId="0" fontId="7" fillId="0" borderId="8" xfId="0" applyFont="1" applyBorder="1" applyAlignment="1">
      <alignment horizontal="left" wrapText="1"/>
    </xf>
    <xf numFmtId="10" fontId="7" fillId="0" borderId="7" xfId="0" applyNumberFormat="1" applyFont="1" applyBorder="1" applyAlignment="1">
      <alignment horizontal="right"/>
    </xf>
    <xf numFmtId="169" fontId="5" fillId="0" borderId="7" xfId="0" applyNumberFormat="1" applyFont="1" applyBorder="1" applyAlignment="1">
      <alignment horizontal="right"/>
    </xf>
    <xf numFmtId="4" fontId="5" fillId="0" borderId="6" xfId="0" applyNumberFormat="1" applyFont="1" applyBorder="1" applyAlignment="1">
      <alignment horizontal="right"/>
    </xf>
    <xf numFmtId="2" fontId="5" fillId="0" borderId="6" xfId="0" applyNumberFormat="1" applyFont="1" applyBorder="1" applyAlignment="1">
      <alignment horizontal="right" vertical="center"/>
    </xf>
    <xf numFmtId="1" fontId="5" fillId="0" borderId="6" xfId="0" applyNumberFormat="1" applyFont="1" applyBorder="1" applyAlignment="1">
      <alignment horizontal="right" vertical="center"/>
    </xf>
    <xf numFmtId="0" fontId="5" fillId="0" borderId="21" xfId="0" applyFont="1" applyBorder="1"/>
    <xf numFmtId="9" fontId="5" fillId="0" borderId="17" xfId="0" applyNumberFormat="1" applyFont="1" applyBorder="1" applyAlignment="1">
      <alignment horizontal="right"/>
    </xf>
    <xf numFmtId="9" fontId="5" fillId="2" borderId="6" xfId="0" applyNumberFormat="1" applyFont="1" applyFill="1" applyBorder="1" applyAlignment="1">
      <alignment horizontal="right"/>
    </xf>
    <xf numFmtId="0" fontId="5" fillId="0" borderId="17" xfId="0" applyFont="1" applyBorder="1"/>
    <xf numFmtId="0" fontId="5" fillId="0" borderId="13" xfId="0" applyFont="1" applyBorder="1" applyAlignment="1">
      <alignment horizontal="left" vertical="center" wrapText="1"/>
    </xf>
    <xf numFmtId="3" fontId="5" fillId="0" borderId="14" xfId="0" applyNumberFormat="1" applyFont="1" applyBorder="1" applyAlignment="1">
      <alignment horizontal="right"/>
    </xf>
    <xf numFmtId="9" fontId="5" fillId="0" borderId="14" xfId="0" applyNumberFormat="1" applyFont="1" applyBorder="1" applyAlignment="1">
      <alignment horizontal="right"/>
    </xf>
    <xf numFmtId="0" fontId="5" fillId="0" borderId="15" xfId="0" applyFont="1" applyBorder="1" applyAlignment="1">
      <alignment horizontal="right"/>
    </xf>
    <xf numFmtId="0" fontId="5" fillId="0" borderId="0" xfId="3" applyFont="1"/>
    <xf numFmtId="0" fontId="15" fillId="0" borderId="0" xfId="3" applyFont="1" applyAlignment="1">
      <alignment horizontal="right"/>
    </xf>
    <xf numFmtId="0" fontId="17" fillId="0" borderId="0" xfId="0" applyFont="1" applyAlignment="1">
      <alignment horizontal="right"/>
    </xf>
    <xf numFmtId="9" fontId="17" fillId="0" borderId="0" xfId="0" applyNumberFormat="1" applyFont="1" applyAlignment="1">
      <alignment horizontal="right"/>
    </xf>
    <xf numFmtId="0" fontId="7" fillId="3" borderId="22" xfId="0" applyFont="1" applyFill="1" applyBorder="1" applyAlignment="1">
      <alignment horizontal="right" vertical="center"/>
    </xf>
    <xf numFmtId="0" fontId="7" fillId="3" borderId="4" xfId="0" applyFont="1" applyFill="1" applyBorder="1" applyAlignment="1">
      <alignment horizontal="right" vertical="center"/>
    </xf>
    <xf numFmtId="1" fontId="7" fillId="0" borderId="6" xfId="0" applyNumberFormat="1" applyFont="1" applyBorder="1" applyAlignment="1">
      <alignment horizontal="right"/>
    </xf>
    <xf numFmtId="1" fontId="19" fillId="0" borderId="6" xfId="0" applyNumberFormat="1" applyFont="1" applyBorder="1" applyAlignment="1">
      <alignment horizontal="right"/>
    </xf>
    <xf numFmtId="0" fontId="19" fillId="0" borderId="6" xfId="0" applyFont="1" applyBorder="1" applyAlignment="1">
      <alignment horizontal="right"/>
    </xf>
    <xf numFmtId="0" fontId="19" fillId="0" borderId="7" xfId="0" applyFont="1" applyBorder="1" applyAlignment="1">
      <alignment horizontal="right"/>
    </xf>
    <xf numFmtId="0" fontId="5" fillId="0" borderId="5" xfId="0" applyFont="1" applyBorder="1" applyAlignment="1">
      <alignment horizontal="left"/>
    </xf>
    <xf numFmtId="9" fontId="17" fillId="0" borderId="6" xfId="0" applyNumberFormat="1" applyFont="1" applyBorder="1" applyAlignment="1">
      <alignment horizontal="right"/>
    </xf>
    <xf numFmtId="9" fontId="17" fillId="0" borderId="7" xfId="0" applyNumberFormat="1" applyFont="1" applyBorder="1" applyAlignment="1">
      <alignment horizontal="right"/>
    </xf>
    <xf numFmtId="9" fontId="17" fillId="0" borderId="6" xfId="1" applyFont="1" applyBorder="1" applyAlignment="1">
      <alignment horizontal="right"/>
    </xf>
    <xf numFmtId="0" fontId="7" fillId="0" borderId="5" xfId="0" applyFont="1" applyBorder="1" applyAlignment="1">
      <alignment horizontal="left"/>
    </xf>
    <xf numFmtId="1" fontId="19" fillId="0" borderId="7" xfId="0" applyNumberFormat="1" applyFont="1" applyBorder="1" applyAlignment="1">
      <alignment horizontal="right"/>
    </xf>
    <xf numFmtId="0" fontId="5" fillId="0" borderId="13" xfId="0" applyFont="1" applyBorder="1" applyAlignment="1">
      <alignment horizontal="left"/>
    </xf>
    <xf numFmtId="9" fontId="17" fillId="0" borderId="14" xfId="0" applyNumberFormat="1" applyFont="1" applyBorder="1" applyAlignment="1">
      <alignment horizontal="right"/>
    </xf>
    <xf numFmtId="9" fontId="17" fillId="0" borderId="15" xfId="0" applyNumberFormat="1" applyFont="1" applyBorder="1" applyAlignment="1">
      <alignment horizontal="right"/>
    </xf>
    <xf numFmtId="0" fontId="5" fillId="0" borderId="0" xfId="3" applyFont="1" applyAlignment="1">
      <alignment horizontal="left"/>
    </xf>
    <xf numFmtId="0" fontId="15" fillId="0" borderId="0" xfId="3" applyFont="1" applyAlignment="1">
      <alignment horizontal="left"/>
    </xf>
    <xf numFmtId="0" fontId="7" fillId="0" borderId="0" xfId="0" applyFont="1" applyBorder="1"/>
    <xf numFmtId="0" fontId="5" fillId="0" borderId="0" xfId="0" applyFont="1" applyBorder="1" applyAlignment="1">
      <alignment horizontal="right"/>
    </xf>
    <xf numFmtId="0" fontId="5" fillId="0" borderId="0" xfId="0" applyFont="1" applyBorder="1"/>
    <xf numFmtId="0" fontId="0" fillId="0" borderId="23" xfId="0" applyBorder="1"/>
    <xf numFmtId="0" fontId="17" fillId="0" borderId="25" xfId="0" applyFont="1" applyBorder="1" applyAlignment="1">
      <alignment horizontal="right"/>
    </xf>
    <xf numFmtId="9" fontId="5" fillId="0" borderId="30" xfId="0" applyNumberFormat="1" applyFont="1" applyBorder="1" applyAlignment="1">
      <alignment horizontal="right"/>
    </xf>
    <xf numFmtId="9" fontId="5" fillId="0" borderId="32" xfId="0" applyNumberFormat="1" applyFont="1" applyBorder="1" applyAlignment="1">
      <alignment horizontal="right"/>
    </xf>
    <xf numFmtId="9" fontId="5" fillId="0" borderId="34" xfId="0" applyNumberFormat="1" applyFont="1" applyBorder="1" applyAlignment="1">
      <alignment horizontal="right"/>
    </xf>
    <xf numFmtId="0" fontId="5" fillId="0" borderId="33" xfId="0" applyFont="1" applyBorder="1" applyAlignment="1">
      <alignment horizontal="right"/>
    </xf>
    <xf numFmtId="0" fontId="5" fillId="0" borderId="35" xfId="0" applyFont="1" applyBorder="1" applyAlignment="1">
      <alignment horizontal="right"/>
    </xf>
    <xf numFmtId="9" fontId="5" fillId="0" borderId="24" xfId="0" applyNumberFormat="1" applyFont="1" applyBorder="1" applyAlignment="1">
      <alignment horizontal="right"/>
    </xf>
    <xf numFmtId="0" fontId="5" fillId="0" borderId="36" xfId="0" applyFont="1" applyBorder="1"/>
    <xf numFmtId="0" fontId="5" fillId="0" borderId="37" xfId="0" applyFont="1" applyBorder="1" applyAlignment="1">
      <alignment horizontal="right"/>
    </xf>
    <xf numFmtId="9" fontId="17" fillId="0" borderId="32" xfId="0" applyNumberFormat="1" applyFont="1" applyBorder="1" applyAlignment="1">
      <alignment horizontal="right"/>
    </xf>
    <xf numFmtId="9" fontId="17" fillId="0" borderId="34" xfId="0" applyNumberFormat="1" applyFont="1" applyBorder="1" applyAlignment="1">
      <alignment horizontal="right"/>
    </xf>
    <xf numFmtId="9" fontId="17" fillId="0" borderId="24" xfId="0" applyNumberFormat="1" applyFont="1" applyBorder="1" applyAlignment="1">
      <alignment horizontal="right"/>
    </xf>
    <xf numFmtId="0" fontId="5" fillId="0" borderId="38" xfId="0" applyFont="1" applyBorder="1" applyAlignment="1">
      <alignment horizontal="right"/>
    </xf>
    <xf numFmtId="0" fontId="17" fillId="0" borderId="34" xfId="0" applyFont="1" applyBorder="1" applyAlignment="1">
      <alignment horizontal="right"/>
    </xf>
    <xf numFmtId="0" fontId="17" fillId="0" borderId="35" xfId="0" applyFont="1" applyBorder="1" applyAlignment="1">
      <alignment horizontal="right"/>
    </xf>
    <xf numFmtId="0" fontId="17" fillId="0" borderId="24" xfId="0" applyFont="1" applyBorder="1" applyAlignment="1">
      <alignment horizontal="right"/>
    </xf>
    <xf numFmtId="0" fontId="15" fillId="0" borderId="0" xfId="3" applyFont="1" applyAlignment="1"/>
    <xf numFmtId="0" fontId="7" fillId="0" borderId="29" xfId="0" applyFont="1" applyBorder="1" applyAlignment="1">
      <alignment horizontal="right"/>
    </xf>
    <xf numFmtId="0" fontId="7" fillId="0" borderId="30" xfId="0" applyFont="1" applyBorder="1" applyAlignment="1">
      <alignment horizontal="right"/>
    </xf>
    <xf numFmtId="0" fontId="7" fillId="0" borderId="31" xfId="0" applyFont="1" applyBorder="1" applyAlignment="1">
      <alignment horizontal="right"/>
    </xf>
    <xf numFmtId="0" fontId="5" fillId="0" borderId="26" xfId="0" applyFont="1" applyBorder="1" applyAlignment="1">
      <alignment horizontal="right"/>
    </xf>
    <xf numFmtId="0" fontId="5" fillId="2" borderId="28" xfId="0" applyFont="1" applyFill="1" applyBorder="1"/>
    <xf numFmtId="0" fontId="5" fillId="0" borderId="39" xfId="0" applyFont="1" applyBorder="1" applyAlignment="1">
      <alignment horizontal="right"/>
    </xf>
    <xf numFmtId="0" fontId="7" fillId="0" borderId="24" xfId="0" applyFont="1" applyBorder="1" applyAlignment="1">
      <alignment horizontal="right"/>
    </xf>
    <xf numFmtId="0" fontId="7" fillId="0" borderId="36" xfId="0" applyFont="1" applyBorder="1" applyAlignment="1">
      <alignment horizontal="left" wrapText="1"/>
    </xf>
    <xf numFmtId="0" fontId="7" fillId="0" borderId="37" xfId="0" applyFont="1" applyBorder="1" applyAlignment="1">
      <alignment horizontal="right"/>
    </xf>
    <xf numFmtId="0" fontId="5" fillId="0" borderId="24" xfId="0" applyFont="1" applyBorder="1" applyAlignment="1">
      <alignment horizontal="right"/>
    </xf>
    <xf numFmtId="0" fontId="5" fillId="0" borderId="34" xfId="0" applyFont="1" applyBorder="1" applyAlignment="1">
      <alignment horizontal="right"/>
    </xf>
    <xf numFmtId="9" fontId="5" fillId="0" borderId="39" xfId="0" applyNumberFormat="1" applyFont="1" applyBorder="1" applyAlignment="1">
      <alignment horizontal="right"/>
    </xf>
    <xf numFmtId="9" fontId="7" fillId="0" borderId="24" xfId="0" applyNumberFormat="1" applyFont="1" applyBorder="1" applyAlignment="1">
      <alignment horizontal="right"/>
    </xf>
    <xf numFmtId="9" fontId="7" fillId="0" borderId="38" xfId="0" applyNumberFormat="1" applyFont="1" applyBorder="1" applyAlignment="1">
      <alignment horizontal="right"/>
    </xf>
    <xf numFmtId="9" fontId="7" fillId="0" borderId="40" xfId="0" applyNumberFormat="1" applyFont="1" applyBorder="1" applyAlignment="1">
      <alignment horizontal="right"/>
    </xf>
    <xf numFmtId="0" fontId="7" fillId="0" borderId="38" xfId="0" applyFont="1" applyBorder="1" applyAlignment="1">
      <alignment horizontal="right"/>
    </xf>
    <xf numFmtId="0" fontId="7" fillId="0" borderId="40" xfId="0" applyFont="1" applyBorder="1" applyAlignment="1">
      <alignment horizontal="right"/>
    </xf>
    <xf numFmtId="0" fontId="13" fillId="0" borderId="0" xfId="0" applyFont="1" applyAlignment="1"/>
    <xf numFmtId="0" fontId="15" fillId="0" borderId="16" xfId="3" applyFont="1" applyBorder="1" applyAlignment="1">
      <alignment horizontal="left" wrapText="1"/>
    </xf>
    <xf numFmtId="0" fontId="6" fillId="0" borderId="26" xfId="0" applyFont="1" applyBorder="1" applyAlignment="1">
      <alignment horizontal="right"/>
    </xf>
    <xf numFmtId="0" fontId="6" fillId="0" borderId="29" xfId="0" applyFont="1" applyBorder="1" applyAlignment="1">
      <alignment horizontal="right"/>
    </xf>
    <xf numFmtId="0" fontId="6" fillId="0" borderId="31" xfId="0" applyFont="1" applyBorder="1" applyAlignment="1">
      <alignment horizontal="right"/>
    </xf>
    <xf numFmtId="0" fontId="6" fillId="0" borderId="24" xfId="0" applyFont="1" applyBorder="1" applyAlignment="1">
      <alignment horizontal="right"/>
    </xf>
    <xf numFmtId="0" fontId="3" fillId="0" borderId="28" xfId="0" applyFont="1" applyBorder="1" applyAlignment="1">
      <alignment horizontal="right"/>
    </xf>
    <xf numFmtId="0" fontId="3" fillId="0" borderId="27" xfId="0" applyFont="1" applyBorder="1" applyAlignment="1">
      <alignment horizontal="right"/>
    </xf>
    <xf numFmtId="0" fontId="6" fillId="0" borderId="41" xfId="0" applyFont="1" applyBorder="1" applyAlignment="1">
      <alignment horizontal="right"/>
    </xf>
    <xf numFmtId="9" fontId="6" fillId="0" borderId="26" xfId="1" applyFont="1" applyFill="1" applyBorder="1" applyAlignment="1">
      <alignment horizontal="right"/>
    </xf>
    <xf numFmtId="9" fontId="6" fillId="0" borderId="31" xfId="1" applyFont="1" applyFill="1" applyBorder="1" applyAlignment="1">
      <alignment horizontal="right"/>
    </xf>
    <xf numFmtId="9" fontId="3" fillId="0" borderId="27" xfId="1" applyFont="1" applyFill="1" applyBorder="1" applyAlignment="1">
      <alignment horizontal="right"/>
    </xf>
    <xf numFmtId="9" fontId="6" fillId="0" borderId="41" xfId="1" applyFont="1" applyFill="1" applyBorder="1" applyAlignment="1">
      <alignment horizontal="right"/>
    </xf>
    <xf numFmtId="3" fontId="6" fillId="0" borderId="39" xfId="0" applyNumberFormat="1" applyFont="1" applyBorder="1" applyAlignment="1">
      <alignment horizontal="right"/>
    </xf>
    <xf numFmtId="3" fontId="6" fillId="0" borderId="24" xfId="0" applyNumberFormat="1" applyFont="1" applyBorder="1" applyAlignment="1">
      <alignment horizontal="right"/>
    </xf>
    <xf numFmtId="3" fontId="6" fillId="0" borderId="37" xfId="0" applyNumberFormat="1" applyFont="1" applyBorder="1" applyAlignment="1">
      <alignment horizontal="right"/>
    </xf>
    <xf numFmtId="3" fontId="3" fillId="0" borderId="38" xfId="0" applyNumberFormat="1" applyFont="1" applyBorder="1" applyAlignment="1">
      <alignment horizontal="right"/>
    </xf>
    <xf numFmtId="0" fontId="3" fillId="0" borderId="23" xfId="0" applyFont="1" applyBorder="1" applyAlignment="1">
      <alignment horizontal="right"/>
    </xf>
    <xf numFmtId="0" fontId="3" fillId="0" borderId="34" xfId="0" applyFont="1" applyBorder="1" applyAlignment="1">
      <alignment horizontal="right"/>
    </xf>
    <xf numFmtId="0" fontId="6" fillId="0" borderId="37" xfId="0" applyFont="1" applyBorder="1" applyAlignment="1">
      <alignment horizontal="right"/>
    </xf>
  </cellXfs>
  <cellStyles count="4">
    <cellStyle name="Comma 2" xfId="2" xr:uid="{F2CF370F-46A2-4C74-A78B-3D9ED5DF8229}"/>
    <cellStyle name="Normal" xfId="0" builtinId="0"/>
    <cellStyle name="Percent" xfId="1" builtinId="5"/>
    <cellStyle name="Standard 4" xfId="3" xr:uid="{C9EE399F-2B5A-428E-83E7-EE09B2F629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0</xdr:row>
      <xdr:rowOff>95250</xdr:rowOff>
    </xdr:from>
    <xdr:to>
      <xdr:col>7</xdr:col>
      <xdr:colOff>974581</xdr:colOff>
      <xdr:row>3</xdr:row>
      <xdr:rowOff>15875</xdr:rowOff>
    </xdr:to>
    <xdr:pic>
      <xdr:nvPicPr>
        <xdr:cNvPr id="2" name="Picture 1">
          <a:extLst>
            <a:ext uri="{FF2B5EF4-FFF2-40B4-BE49-F238E27FC236}">
              <a16:creationId xmlns:a16="http://schemas.microsoft.com/office/drawing/2014/main" id="{CA1FB1EF-DF80-405B-8CA8-9E2C9FE9A4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5375" y="95250"/>
          <a:ext cx="1793731" cy="46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495300</xdr:colOff>
      <xdr:row>0</xdr:row>
      <xdr:rowOff>85725</xdr:rowOff>
    </xdr:from>
    <xdr:to>
      <xdr:col>11</xdr:col>
      <xdr:colOff>669781</xdr:colOff>
      <xdr:row>3</xdr:row>
      <xdr:rowOff>9525</xdr:rowOff>
    </xdr:to>
    <xdr:pic>
      <xdr:nvPicPr>
        <xdr:cNvPr id="2" name="Picture 1">
          <a:extLst>
            <a:ext uri="{FF2B5EF4-FFF2-40B4-BE49-F238E27FC236}">
              <a16:creationId xmlns:a16="http://schemas.microsoft.com/office/drawing/2014/main" id="{CEBBC1DF-A199-41CF-8EDE-029245484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2675" y="85725"/>
          <a:ext cx="1793731" cy="466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xdr:colOff>
      <xdr:row>0</xdr:row>
      <xdr:rowOff>104775</xdr:rowOff>
    </xdr:from>
    <xdr:to>
      <xdr:col>6</xdr:col>
      <xdr:colOff>552306</xdr:colOff>
      <xdr:row>3</xdr:row>
      <xdr:rowOff>28575</xdr:rowOff>
    </xdr:to>
    <xdr:pic>
      <xdr:nvPicPr>
        <xdr:cNvPr id="3" name="Picture 2">
          <a:extLst>
            <a:ext uri="{FF2B5EF4-FFF2-40B4-BE49-F238E27FC236}">
              <a16:creationId xmlns:a16="http://schemas.microsoft.com/office/drawing/2014/main" id="{171D63AA-2441-4012-8D1D-C3FE6FADCA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104775"/>
          <a:ext cx="1790556" cy="463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3B0F1-A9D0-4554-9C37-36E2804B4B60}">
  <dimension ref="A1:L115"/>
  <sheetViews>
    <sheetView tabSelected="1" workbookViewId="0">
      <selection activeCell="R18" sqref="R18"/>
    </sheetView>
  </sheetViews>
  <sheetFormatPr defaultColWidth="9.453125" defaultRowHeight="14.5" x14ac:dyDescent="0.35"/>
  <cols>
    <col min="2" max="2" width="60.453125" style="83" customWidth="1"/>
    <col min="3" max="3" width="14.6328125" style="1" customWidth="1"/>
    <col min="4" max="4" width="8.36328125" style="84" customWidth="1"/>
    <col min="5" max="8" width="14.6328125" style="2" customWidth="1"/>
    <col min="9" max="9" width="3.453125" style="3" customWidth="1"/>
    <col min="10" max="12" width="9.453125" style="29"/>
  </cols>
  <sheetData>
    <row r="1" spans="2:8" x14ac:dyDescent="0.35">
      <c r="B1" s="1"/>
      <c r="C1" s="209"/>
      <c r="D1" s="204"/>
      <c r="E1" s="200"/>
      <c r="G1" s="199"/>
      <c r="H1" s="210"/>
    </row>
    <row r="2" spans="2:8" x14ac:dyDescent="0.35">
      <c r="B2" s="4" t="s">
        <v>0</v>
      </c>
      <c r="C2" s="206"/>
      <c r="D2" s="202"/>
      <c r="E2" s="195"/>
      <c r="F2" s="197"/>
      <c r="G2" s="195"/>
      <c r="H2" s="211"/>
    </row>
    <row r="3" spans="2:8" x14ac:dyDescent="0.35">
      <c r="B3" s="4" t="s">
        <v>1</v>
      </c>
      <c r="C3" s="207"/>
      <c r="D3" s="203"/>
      <c r="E3" s="197"/>
      <c r="F3" s="196"/>
      <c r="G3" s="198"/>
      <c r="H3" s="211"/>
    </row>
    <row r="4" spans="2:8" ht="15" thickBot="1" x14ac:dyDescent="0.4">
      <c r="B4" s="6"/>
      <c r="C4" s="208"/>
      <c r="D4" s="205"/>
      <c r="E4" s="201"/>
      <c r="F4" s="5"/>
      <c r="G4" s="212"/>
    </row>
    <row r="5" spans="2:8" x14ac:dyDescent="0.35">
      <c r="B5" s="7" t="s">
        <v>2</v>
      </c>
      <c r="C5" s="8" t="s">
        <v>3</v>
      </c>
      <c r="D5" s="9"/>
      <c r="E5" s="10" t="s">
        <v>4</v>
      </c>
      <c r="F5" s="10" t="s">
        <v>5</v>
      </c>
      <c r="G5" s="11" t="s">
        <v>6</v>
      </c>
      <c r="H5" s="12" t="s">
        <v>7</v>
      </c>
    </row>
    <row r="6" spans="2:8" x14ac:dyDescent="0.35">
      <c r="B6" s="13" t="s">
        <v>8</v>
      </c>
      <c r="C6" s="14"/>
      <c r="D6" s="14"/>
      <c r="E6" s="14"/>
      <c r="F6" s="14"/>
      <c r="G6" s="14"/>
      <c r="H6" s="15"/>
    </row>
    <row r="7" spans="2:8" ht="15" x14ac:dyDescent="0.35">
      <c r="B7" s="16" t="s">
        <v>9</v>
      </c>
      <c r="C7" s="17">
        <v>71910.712089171997</v>
      </c>
      <c r="D7" s="18"/>
      <c r="E7" s="19">
        <v>70795</v>
      </c>
      <c r="F7" s="19">
        <v>68518.321669341996</v>
      </c>
      <c r="G7" s="19">
        <v>70751.781870175997</v>
      </c>
      <c r="H7" s="20">
        <f>H8+H18</f>
        <v>75361</v>
      </c>
    </row>
    <row r="8" spans="2:8" x14ac:dyDescent="0.35">
      <c r="B8" s="21" t="s">
        <v>10</v>
      </c>
      <c r="C8" s="17">
        <v>60252.294048759999</v>
      </c>
      <c r="D8" s="18">
        <f>C8/C7</f>
        <v>0.83787647623409545</v>
      </c>
      <c r="E8" s="19">
        <v>58690</v>
      </c>
      <c r="F8" s="19">
        <v>57079.562584473002</v>
      </c>
      <c r="G8" s="19">
        <v>59116.052463512002</v>
      </c>
      <c r="H8" s="20">
        <v>62985</v>
      </c>
    </row>
    <row r="9" spans="2:8" x14ac:dyDescent="0.35">
      <c r="B9" s="22" t="s">
        <v>11</v>
      </c>
      <c r="C9" s="23">
        <v>29468.528403462999</v>
      </c>
      <c r="D9" s="24"/>
      <c r="E9" s="25">
        <v>26120.025611527999</v>
      </c>
      <c r="F9" s="25">
        <v>25572.71912057</v>
      </c>
      <c r="G9" s="25">
        <v>28566.264640683999</v>
      </c>
      <c r="H9" s="26">
        <v>27621</v>
      </c>
    </row>
    <row r="10" spans="2:8" x14ac:dyDescent="0.35">
      <c r="B10" s="22" t="s">
        <v>12</v>
      </c>
      <c r="C10" s="23">
        <v>9151.0436206098002</v>
      </c>
      <c r="D10" s="24"/>
      <c r="E10" s="25">
        <v>9854.5219703518997</v>
      </c>
      <c r="F10" s="25">
        <v>9076.1717048096998</v>
      </c>
      <c r="G10" s="25">
        <v>11194.280387375</v>
      </c>
      <c r="H10" s="26">
        <v>10334</v>
      </c>
    </row>
    <row r="11" spans="2:8" x14ac:dyDescent="0.35">
      <c r="B11" s="22" t="s">
        <v>13</v>
      </c>
      <c r="C11" s="23">
        <v>7964.9884568689004</v>
      </c>
      <c r="D11" s="24"/>
      <c r="E11" s="25">
        <v>9720.7216318148003</v>
      </c>
      <c r="F11" s="25">
        <v>11604.074601623999</v>
      </c>
      <c r="G11" s="25">
        <v>8011.0021202488997</v>
      </c>
      <c r="H11" s="26">
        <v>8686</v>
      </c>
    </row>
    <row r="12" spans="2:8" x14ac:dyDescent="0.35">
      <c r="B12" s="27" t="s">
        <v>14</v>
      </c>
      <c r="C12" s="23">
        <v>1643.1685817939999</v>
      </c>
      <c r="D12" s="24"/>
      <c r="E12" s="25">
        <v>2044.9396596834999</v>
      </c>
      <c r="F12" s="25">
        <v>1963.8727945395001</v>
      </c>
      <c r="G12" s="25">
        <v>1828.889020224</v>
      </c>
      <c r="H12" s="26">
        <v>2058</v>
      </c>
    </row>
    <row r="13" spans="2:8" x14ac:dyDescent="0.35">
      <c r="B13" s="27" t="s">
        <v>15</v>
      </c>
      <c r="C13" s="23">
        <v>2750.3875479605999</v>
      </c>
      <c r="D13" s="24"/>
      <c r="E13" s="25">
        <v>2972.1276724433001</v>
      </c>
      <c r="F13" s="25">
        <v>2516.3423951219002</v>
      </c>
      <c r="G13" s="25">
        <v>3127.1154573545</v>
      </c>
      <c r="H13" s="26">
        <v>3145</v>
      </c>
    </row>
    <row r="14" spans="2:8" x14ac:dyDescent="0.35">
      <c r="B14" s="27" t="s">
        <v>16</v>
      </c>
      <c r="C14" s="23">
        <v>33.243732289387999</v>
      </c>
      <c r="D14" s="24"/>
      <c r="E14" s="25">
        <v>7.1599399999999997</v>
      </c>
      <c r="F14" s="25">
        <v>7.1021999999999998</v>
      </c>
      <c r="G14" s="25">
        <v>6.14459</v>
      </c>
      <c r="H14" s="28">
        <v>38</v>
      </c>
    </row>
    <row r="15" spans="2:8" x14ac:dyDescent="0.35">
      <c r="B15" s="27" t="s">
        <v>17</v>
      </c>
      <c r="C15" s="23">
        <v>4702.9189947976001</v>
      </c>
      <c r="D15" s="24"/>
      <c r="E15" s="25">
        <v>4017.2546439900002</v>
      </c>
      <c r="F15" s="25">
        <v>2846.9829625007001</v>
      </c>
      <c r="G15" s="25">
        <v>3170.8710398833</v>
      </c>
      <c r="H15" s="26">
        <v>8095</v>
      </c>
    </row>
    <row r="16" spans="2:8" x14ac:dyDescent="0.35">
      <c r="B16" s="27" t="s">
        <v>18</v>
      </c>
      <c r="C16" s="23">
        <v>1641.2638471304999</v>
      </c>
      <c r="D16" s="24"/>
      <c r="E16" s="25">
        <v>1588.6482248842999</v>
      </c>
      <c r="F16" s="25">
        <v>1766.9684426321001</v>
      </c>
      <c r="G16" s="25">
        <v>1718.5700361565</v>
      </c>
      <c r="H16" s="26">
        <v>1696</v>
      </c>
    </row>
    <row r="17" spans="2:11" x14ac:dyDescent="0.35">
      <c r="B17" s="27" t="s">
        <v>19</v>
      </c>
      <c r="C17" s="23">
        <v>2896.7508638457002</v>
      </c>
      <c r="D17" s="24"/>
      <c r="E17" s="25">
        <v>2365</v>
      </c>
      <c r="F17" s="25">
        <v>1725.3283626745001</v>
      </c>
      <c r="G17" s="25">
        <v>1492.9151715858</v>
      </c>
      <c r="H17" s="26">
        <v>1312</v>
      </c>
    </row>
    <row r="18" spans="2:11" x14ac:dyDescent="0.35">
      <c r="B18" s="30" t="s">
        <v>20</v>
      </c>
      <c r="C18" s="17">
        <v>11658.418040412</v>
      </c>
      <c r="D18" s="18">
        <f>C18/C7</f>
        <v>0.16212352376590461</v>
      </c>
      <c r="E18" s="19">
        <v>12104.830013634</v>
      </c>
      <c r="F18" s="19">
        <v>11438.759084869</v>
      </c>
      <c r="G18" s="19">
        <v>11635.729406664001</v>
      </c>
      <c r="H18" s="20">
        <v>12376</v>
      </c>
    </row>
    <row r="19" spans="2:11" x14ac:dyDescent="0.35">
      <c r="B19" s="27" t="s">
        <v>21</v>
      </c>
      <c r="C19" s="23">
        <v>6349.0677703313004</v>
      </c>
      <c r="D19" s="24"/>
      <c r="E19" s="25">
        <v>6583.1358878962001</v>
      </c>
      <c r="F19" s="25">
        <v>5939.1354157183996</v>
      </c>
      <c r="G19" s="25">
        <v>7403.6567929229996</v>
      </c>
      <c r="H19" s="26">
        <v>8146</v>
      </c>
    </row>
    <row r="20" spans="2:11" x14ac:dyDescent="0.35">
      <c r="B20" s="31" t="s">
        <v>22</v>
      </c>
      <c r="C20" s="23">
        <v>5309.3502700809004</v>
      </c>
      <c r="D20" s="24"/>
      <c r="E20" s="25">
        <v>5521.6941257375001</v>
      </c>
      <c r="F20" s="25">
        <v>5499.6236691509002</v>
      </c>
      <c r="G20" s="25">
        <v>4232.0726137404999</v>
      </c>
      <c r="H20" s="26">
        <v>4230</v>
      </c>
    </row>
    <row r="21" spans="2:11" ht="26" x14ac:dyDescent="0.35">
      <c r="B21" s="31" t="s">
        <v>23</v>
      </c>
      <c r="C21" s="32" t="s">
        <v>24</v>
      </c>
      <c r="D21" s="32"/>
      <c r="E21" s="25"/>
      <c r="F21" s="25"/>
      <c r="G21" s="25"/>
      <c r="H21" s="26"/>
    </row>
    <row r="22" spans="2:11" x14ac:dyDescent="0.35">
      <c r="B22" s="31" t="s">
        <v>25</v>
      </c>
      <c r="C22" s="32" t="s">
        <v>24</v>
      </c>
      <c r="D22" s="32"/>
      <c r="E22" s="25"/>
      <c r="F22" s="25"/>
      <c r="G22" s="25"/>
      <c r="H22" s="26"/>
    </row>
    <row r="23" spans="2:11" x14ac:dyDescent="0.35">
      <c r="B23" s="31" t="s">
        <v>26</v>
      </c>
      <c r="C23" s="32" t="s">
        <v>24</v>
      </c>
      <c r="D23" s="32"/>
      <c r="E23" s="25"/>
      <c r="F23" s="25"/>
      <c r="G23" s="25"/>
      <c r="H23" s="26"/>
    </row>
    <row r="24" spans="2:11" x14ac:dyDescent="0.35">
      <c r="B24" s="33" t="s">
        <v>27</v>
      </c>
      <c r="C24" s="14"/>
      <c r="D24" s="14"/>
      <c r="E24" s="14"/>
      <c r="F24" s="14"/>
      <c r="G24" s="14"/>
      <c r="H24" s="15"/>
    </row>
    <row r="25" spans="2:11" x14ac:dyDescent="0.35">
      <c r="B25" s="34" t="s">
        <v>28</v>
      </c>
      <c r="C25" s="17">
        <v>244334.62606882001</v>
      </c>
      <c r="D25" s="35"/>
      <c r="E25" s="19">
        <v>240721.76831717999</v>
      </c>
      <c r="F25" s="19">
        <v>239070.43790839001</v>
      </c>
      <c r="G25" s="19">
        <v>254211.91772247999</v>
      </c>
      <c r="H25" s="20">
        <v>252571.09344078999</v>
      </c>
    </row>
    <row r="26" spans="2:11" x14ac:dyDescent="0.35">
      <c r="B26" s="36" t="s">
        <v>29</v>
      </c>
      <c r="C26" s="17">
        <v>167269.94751021999</v>
      </c>
      <c r="D26" s="18">
        <f>C26/$C$25</f>
        <v>0.68459370741462677</v>
      </c>
      <c r="E26" s="17">
        <v>167998.85945044999</v>
      </c>
      <c r="F26" s="17">
        <v>171361.78937672</v>
      </c>
      <c r="G26" s="17">
        <v>184471.38223508</v>
      </c>
      <c r="H26" s="37">
        <v>182998.74346686999</v>
      </c>
    </row>
    <row r="27" spans="2:11" x14ac:dyDescent="0.35">
      <c r="B27" s="38" t="s">
        <v>30</v>
      </c>
      <c r="C27" s="23" t="s">
        <v>31</v>
      </c>
      <c r="D27" s="18"/>
      <c r="E27" s="23" t="s">
        <v>31</v>
      </c>
      <c r="F27" s="23" t="s">
        <v>31</v>
      </c>
      <c r="G27" s="23" t="s">
        <v>31</v>
      </c>
      <c r="H27" s="39" t="s">
        <v>31</v>
      </c>
      <c r="J27" s="40"/>
      <c r="K27" s="41"/>
    </row>
    <row r="28" spans="2:11" x14ac:dyDescent="0.35">
      <c r="B28" s="38" t="s">
        <v>32</v>
      </c>
      <c r="C28" s="23">
        <v>74458.772199454004</v>
      </c>
      <c r="D28" s="24"/>
      <c r="E28" s="23">
        <v>75205.732635755994</v>
      </c>
      <c r="F28" s="23">
        <v>76073.071091038</v>
      </c>
      <c r="G28" s="23">
        <v>68796.849805364007</v>
      </c>
      <c r="H28" s="39">
        <v>66399.831944705002</v>
      </c>
      <c r="K28" s="41"/>
    </row>
    <row r="29" spans="2:11" x14ac:dyDescent="0.35">
      <c r="B29" s="38" t="s">
        <v>33</v>
      </c>
      <c r="C29" s="23">
        <v>45550.770431222001</v>
      </c>
      <c r="D29" s="24"/>
      <c r="E29" s="23">
        <v>43034.723184064002</v>
      </c>
      <c r="F29" s="23">
        <v>46112.887184088999</v>
      </c>
      <c r="G29" s="23">
        <v>58534.669552136002</v>
      </c>
      <c r="H29" s="39">
        <v>59351.719924885998</v>
      </c>
      <c r="K29" s="41"/>
    </row>
    <row r="30" spans="2:11" x14ac:dyDescent="0.35">
      <c r="B30" s="38" t="s">
        <v>34</v>
      </c>
      <c r="C30" s="23" t="s">
        <v>31</v>
      </c>
      <c r="D30" s="24"/>
      <c r="E30" s="23" t="s">
        <v>31</v>
      </c>
      <c r="F30" s="23" t="s">
        <v>31</v>
      </c>
      <c r="G30" s="23" t="s">
        <v>31</v>
      </c>
      <c r="H30" s="39" t="s">
        <v>31</v>
      </c>
      <c r="K30" s="41"/>
    </row>
    <row r="31" spans="2:11" ht="26" x14ac:dyDescent="0.35">
      <c r="B31" s="38" t="s">
        <v>35</v>
      </c>
      <c r="C31" s="42">
        <v>47260.404879547998</v>
      </c>
      <c r="D31" s="24"/>
      <c r="E31" s="32">
        <v>49758.403630629</v>
      </c>
      <c r="F31" s="32">
        <v>49175.831101590004</v>
      </c>
      <c r="G31" s="32">
        <v>57139.862877582003</v>
      </c>
      <c r="H31" s="43">
        <v>57247.191597283003</v>
      </c>
      <c r="K31" s="41"/>
    </row>
    <row r="32" spans="2:11" x14ac:dyDescent="0.35">
      <c r="B32" s="34" t="s">
        <v>36</v>
      </c>
      <c r="C32" s="17">
        <v>6761.6033760333003</v>
      </c>
      <c r="D32" s="18">
        <f>C32/C26</f>
        <v>4.042330063874848E-2</v>
      </c>
      <c r="E32" s="17">
        <v>7237.0083685299996</v>
      </c>
      <c r="F32" s="17">
        <v>8234.1853494000006</v>
      </c>
      <c r="G32" s="17">
        <v>10142.300852258</v>
      </c>
      <c r="H32" s="37">
        <v>11070.556494683</v>
      </c>
    </row>
    <row r="33" spans="2:12" x14ac:dyDescent="0.35">
      <c r="B33" s="34" t="s">
        <v>37</v>
      </c>
      <c r="C33" s="17">
        <v>70303.075182564993</v>
      </c>
      <c r="D33" s="18">
        <f>C33/C$25</f>
        <v>0.28773275533514936</v>
      </c>
      <c r="E33" s="17">
        <v>65485.900498196999</v>
      </c>
      <c r="F33" s="17">
        <v>59474.463182273998</v>
      </c>
      <c r="G33" s="17">
        <v>59598.234635139997</v>
      </c>
      <c r="H33" s="37">
        <v>58501.793479230997</v>
      </c>
    </row>
    <row r="34" spans="2:12" x14ac:dyDescent="0.35">
      <c r="B34" s="38" t="s">
        <v>38</v>
      </c>
      <c r="C34" s="23">
        <v>313.99014014609003</v>
      </c>
      <c r="D34" s="24"/>
      <c r="E34" s="23">
        <v>354.82717109828002</v>
      </c>
      <c r="F34" s="23">
        <v>38.185003264149998</v>
      </c>
      <c r="G34" s="23">
        <v>56.476241646638996</v>
      </c>
      <c r="H34" s="39">
        <v>56.776186198269002</v>
      </c>
    </row>
    <row r="35" spans="2:12" ht="26" x14ac:dyDescent="0.35">
      <c r="B35" s="38" t="s">
        <v>39</v>
      </c>
      <c r="C35" s="23">
        <v>67311.098166419004</v>
      </c>
      <c r="D35" s="24"/>
      <c r="E35" s="23">
        <v>63190.813357099003</v>
      </c>
      <c r="F35" s="23">
        <v>59023.661479009999</v>
      </c>
      <c r="G35" s="23">
        <v>59419.296953493002</v>
      </c>
      <c r="H35" s="39">
        <v>58340.364293033002</v>
      </c>
    </row>
    <row r="36" spans="2:12" x14ac:dyDescent="0.35">
      <c r="B36" s="38" t="s">
        <v>40</v>
      </c>
      <c r="C36" s="23">
        <v>2677.9868759999999</v>
      </c>
      <c r="D36" s="24"/>
      <c r="E36" s="23">
        <v>1940.2599700000001</v>
      </c>
      <c r="F36" s="23">
        <v>412.61669999999998</v>
      </c>
      <c r="G36" s="23">
        <v>122.46144</v>
      </c>
      <c r="H36" s="39">
        <v>104.65300000000001</v>
      </c>
    </row>
    <row r="37" spans="2:12" x14ac:dyDescent="0.35">
      <c r="B37" s="44" t="s">
        <v>41</v>
      </c>
      <c r="C37" s="45">
        <v>85.131049813185001</v>
      </c>
      <c r="D37" s="46"/>
      <c r="E37" s="45">
        <v>84.847826413300993</v>
      </c>
      <c r="F37" s="45">
        <v>83.919698788399003</v>
      </c>
      <c r="G37" s="45">
        <v>92.209335747571004</v>
      </c>
      <c r="H37" s="47">
        <v>101.04056224378</v>
      </c>
    </row>
    <row r="38" spans="2:12" ht="16" x14ac:dyDescent="0.4">
      <c r="B38" s="33" t="s">
        <v>42</v>
      </c>
      <c r="C38" s="14"/>
      <c r="D38" s="14"/>
      <c r="E38" s="14"/>
      <c r="F38" s="14"/>
      <c r="G38" s="14"/>
      <c r="H38" s="15"/>
    </row>
    <row r="39" spans="2:12" ht="15.5" x14ac:dyDescent="0.35">
      <c r="B39" s="44" t="s">
        <v>43</v>
      </c>
      <c r="C39" s="48">
        <f>C41+C46</f>
        <v>930665.46897416527</v>
      </c>
      <c r="D39" s="49"/>
      <c r="E39" s="48">
        <f>E41+E46</f>
        <v>923822.96901322098</v>
      </c>
      <c r="F39" s="48">
        <f>F41+F46</f>
        <v>966291.06621556997</v>
      </c>
      <c r="G39" s="48">
        <f>G41+G46</f>
        <v>949120.50365900097</v>
      </c>
      <c r="H39" s="50">
        <f>H41+H46</f>
        <v>896635.07371004391</v>
      </c>
    </row>
    <row r="40" spans="2:12" ht="15.5" x14ac:dyDescent="0.35">
      <c r="B40" s="44" t="s">
        <v>44</v>
      </c>
      <c r="C40" s="48">
        <f>C42+C46</f>
        <v>946071.09606546222</v>
      </c>
      <c r="D40" s="51"/>
      <c r="E40" s="48">
        <f>E42+E46</f>
        <v>943253</v>
      </c>
      <c r="F40" s="48">
        <f>F42+F46</f>
        <v>982344.62197887804</v>
      </c>
      <c r="G40" s="48">
        <f>G42+G46</f>
        <v>966292.61762814596</v>
      </c>
      <c r="H40" s="50">
        <f>H42+H46</f>
        <v>911665.0388642319</v>
      </c>
    </row>
    <row r="41" spans="2:12" ht="15.5" x14ac:dyDescent="0.35">
      <c r="B41" s="44" t="s">
        <v>45</v>
      </c>
      <c r="C41" s="48">
        <v>55929.423531768</v>
      </c>
      <c r="D41" s="52"/>
      <c r="E41" s="53">
        <v>62268.969013221002</v>
      </c>
      <c r="F41" s="53">
        <v>64621.066215569997</v>
      </c>
      <c r="G41" s="19">
        <v>68624.503659000999</v>
      </c>
      <c r="H41" s="50">
        <v>70310.871668845997</v>
      </c>
      <c r="L41" s="54"/>
    </row>
    <row r="42" spans="2:12" ht="15.5" x14ac:dyDescent="0.35">
      <c r="B42" s="44" t="s">
        <v>46</v>
      </c>
      <c r="C42" s="48">
        <v>71335.050623065006</v>
      </c>
      <c r="D42" s="49"/>
      <c r="E42" s="53">
        <v>81699</v>
      </c>
      <c r="F42" s="53">
        <v>80674.621978878</v>
      </c>
      <c r="G42" s="19">
        <v>85796.617628146007</v>
      </c>
      <c r="H42" s="50">
        <v>85340.836823033998</v>
      </c>
      <c r="L42" s="54"/>
    </row>
    <row r="43" spans="2:12" s="58" customFormat="1" ht="15.5" x14ac:dyDescent="0.35">
      <c r="B43" s="21" t="s">
        <v>47</v>
      </c>
      <c r="C43" s="17">
        <v>27199.022920468</v>
      </c>
      <c r="D43" s="18"/>
      <c r="E43" s="19">
        <v>29519.969013221002</v>
      </c>
      <c r="F43" s="19">
        <v>29725.301603970001</v>
      </c>
      <c r="G43" s="19">
        <v>30520.843659000999</v>
      </c>
      <c r="H43" s="55">
        <v>30243.991668846</v>
      </c>
      <c r="I43" s="56"/>
      <c r="J43" s="57"/>
      <c r="K43" s="57"/>
      <c r="L43" s="57"/>
    </row>
    <row r="44" spans="2:12" s="58" customFormat="1" ht="15.5" x14ac:dyDescent="0.35">
      <c r="B44" s="21" t="s">
        <v>48</v>
      </c>
      <c r="C44" s="17">
        <v>28730.4006113</v>
      </c>
      <c r="D44" s="18"/>
      <c r="E44" s="19">
        <v>32749</v>
      </c>
      <c r="F44" s="19">
        <v>34895.764611600003</v>
      </c>
      <c r="G44" s="19">
        <v>38103.660000000003</v>
      </c>
      <c r="H44" s="55">
        <v>40066.879999999997</v>
      </c>
      <c r="I44" s="56"/>
      <c r="J44" s="57"/>
      <c r="K44" s="57"/>
      <c r="L44" s="57"/>
    </row>
    <row r="45" spans="2:12" s="58" customFormat="1" ht="15.5" x14ac:dyDescent="0.35">
      <c r="B45" s="21" t="s">
        <v>49</v>
      </c>
      <c r="C45" s="17">
        <v>44136.027702596999</v>
      </c>
      <c r="D45" s="18"/>
      <c r="E45" s="19">
        <v>52180.922161656003</v>
      </c>
      <c r="F45" s="19">
        <v>50949.320374907998</v>
      </c>
      <c r="G45" s="19">
        <v>55275.773969144997</v>
      </c>
      <c r="H45" s="55">
        <v>55096.845154187999</v>
      </c>
      <c r="I45" s="56"/>
      <c r="J45" s="57"/>
      <c r="K45" s="57"/>
      <c r="L45" s="57"/>
    </row>
    <row r="46" spans="2:12" s="58" customFormat="1" ht="15.5" x14ac:dyDescent="0.35">
      <c r="B46" s="21" t="s">
        <v>50</v>
      </c>
      <c r="C46" s="59">
        <f>SUM(C47:C53,C55,C57,C58,C59,C61)</f>
        <v>874736.04544239724</v>
      </c>
      <c r="D46" s="49"/>
      <c r="E46" s="59">
        <f>SUM(E47:E53,E55,E57,E58,E59,E61)</f>
        <v>861554</v>
      </c>
      <c r="F46" s="59">
        <f>SUM(F47:F53,F55,F57,F58,F59,F61)</f>
        <v>901670</v>
      </c>
      <c r="G46" s="59">
        <f>SUM(G47:G53,G55,G57,G58,G59,G61)</f>
        <v>880496</v>
      </c>
      <c r="H46" s="55">
        <f>SUM(H47:H53,H55,H57,H58,H59,H61)</f>
        <v>826324.20204119792</v>
      </c>
      <c r="I46" s="56"/>
      <c r="J46" s="57"/>
      <c r="K46" s="57"/>
      <c r="L46" s="57"/>
    </row>
    <row r="47" spans="2:12" s="58" customFormat="1" x14ac:dyDescent="0.35">
      <c r="B47" s="22" t="s">
        <v>51</v>
      </c>
      <c r="C47" s="23">
        <v>679368</v>
      </c>
      <c r="D47" s="24">
        <f>C47/$C$46</f>
        <v>0.7766548589596648</v>
      </c>
      <c r="E47" s="23">
        <v>692254</v>
      </c>
      <c r="F47" s="32">
        <v>684057</v>
      </c>
      <c r="G47" s="32">
        <v>634030</v>
      </c>
      <c r="H47" s="60">
        <v>546416.85763741005</v>
      </c>
      <c r="I47" s="56"/>
      <c r="J47" s="57"/>
      <c r="K47" s="57"/>
      <c r="L47" s="57"/>
    </row>
    <row r="48" spans="2:12" s="58" customFormat="1" x14ac:dyDescent="0.35">
      <c r="B48" s="22" t="s">
        <v>52</v>
      </c>
      <c r="C48" s="32">
        <v>15538</v>
      </c>
      <c r="D48" s="24"/>
      <c r="E48" s="23">
        <v>16313</v>
      </c>
      <c r="F48" s="32">
        <v>10373</v>
      </c>
      <c r="G48" s="32">
        <v>9402</v>
      </c>
      <c r="H48" s="60">
        <v>1975.9036917036001</v>
      </c>
      <c r="I48" s="56"/>
      <c r="J48" s="57"/>
      <c r="K48" s="57"/>
      <c r="L48" s="57"/>
    </row>
    <row r="49" spans="2:12" s="58" customFormat="1" x14ac:dyDescent="0.35">
      <c r="B49" s="22" t="s">
        <v>53</v>
      </c>
      <c r="C49" s="32">
        <v>15238</v>
      </c>
      <c r="D49" s="24"/>
      <c r="E49" s="32" t="s">
        <v>54</v>
      </c>
      <c r="F49" s="32" t="s">
        <v>54</v>
      </c>
      <c r="G49" s="32" t="s">
        <v>54</v>
      </c>
      <c r="H49" s="60" t="s">
        <v>54</v>
      </c>
      <c r="I49" s="56"/>
      <c r="J49" s="57"/>
      <c r="K49" s="57"/>
      <c r="L49" s="57"/>
    </row>
    <row r="50" spans="2:12" s="58" customFormat="1" x14ac:dyDescent="0.35">
      <c r="B50" s="22" t="s">
        <v>55</v>
      </c>
      <c r="C50" s="32">
        <f>3101+3695</f>
        <v>6796</v>
      </c>
      <c r="D50" s="24"/>
      <c r="E50" s="32">
        <v>2525</v>
      </c>
      <c r="F50" s="32">
        <v>2881</v>
      </c>
      <c r="G50" s="32">
        <v>2189</v>
      </c>
      <c r="H50" s="60">
        <v>5031.4407120842998</v>
      </c>
      <c r="I50" s="56"/>
      <c r="J50" s="57"/>
      <c r="K50" s="57"/>
      <c r="L50" s="57"/>
    </row>
    <row r="51" spans="2:12" x14ac:dyDescent="0.35">
      <c r="B51" s="22" t="s">
        <v>56</v>
      </c>
      <c r="C51" s="32">
        <v>165</v>
      </c>
      <c r="D51" s="24"/>
      <c r="E51" s="32">
        <v>262</v>
      </c>
      <c r="F51" s="32">
        <v>362</v>
      </c>
      <c r="G51" s="32">
        <v>100</v>
      </c>
      <c r="H51" s="60" t="s">
        <v>54</v>
      </c>
    </row>
    <row r="52" spans="2:12" x14ac:dyDescent="0.35">
      <c r="B52" s="22" t="s">
        <v>57</v>
      </c>
      <c r="C52" s="32">
        <v>1050</v>
      </c>
      <c r="D52" s="24"/>
      <c r="E52" s="32">
        <v>1343</v>
      </c>
      <c r="F52" s="32">
        <v>1618</v>
      </c>
      <c r="G52" s="32">
        <v>414</v>
      </c>
      <c r="H52" s="60" t="s">
        <v>54</v>
      </c>
    </row>
    <row r="53" spans="2:12" x14ac:dyDescent="0.35">
      <c r="B53" s="22" t="s">
        <v>58</v>
      </c>
      <c r="C53" s="32">
        <v>26836.318999999312</v>
      </c>
      <c r="D53" s="24"/>
      <c r="E53" s="32" t="s">
        <v>54</v>
      </c>
      <c r="F53" s="32" t="s">
        <v>54</v>
      </c>
      <c r="G53" s="32" t="s">
        <v>54</v>
      </c>
      <c r="H53" s="60" t="s">
        <v>54</v>
      </c>
    </row>
    <row r="54" spans="2:12" x14ac:dyDescent="0.35">
      <c r="B54" s="22" t="s">
        <v>59</v>
      </c>
      <c r="C54" s="23" t="s">
        <v>31</v>
      </c>
      <c r="D54" s="24"/>
      <c r="E54" s="32" t="s">
        <v>31</v>
      </c>
      <c r="F54" s="32" t="s">
        <v>31</v>
      </c>
      <c r="G54" s="32" t="s">
        <v>31</v>
      </c>
      <c r="H54" s="60" t="s">
        <v>31</v>
      </c>
    </row>
    <row r="55" spans="2:12" x14ac:dyDescent="0.35">
      <c r="B55" s="22" t="s">
        <v>60</v>
      </c>
      <c r="C55" s="32">
        <v>2284.1081817285999</v>
      </c>
      <c r="D55" s="24"/>
      <c r="E55" s="32">
        <v>2863</v>
      </c>
      <c r="F55" s="32">
        <v>3479</v>
      </c>
      <c r="G55" s="32">
        <v>4571</v>
      </c>
      <c r="H55" s="60" t="s">
        <v>54</v>
      </c>
    </row>
    <row r="56" spans="2:12" x14ac:dyDescent="0.35">
      <c r="B56" s="22" t="s">
        <v>61</v>
      </c>
      <c r="C56" s="23" t="s">
        <v>31</v>
      </c>
      <c r="D56" s="24"/>
      <c r="E56" s="32" t="s">
        <v>31</v>
      </c>
      <c r="F56" s="32" t="s">
        <v>31</v>
      </c>
      <c r="G56" s="32" t="s">
        <v>31</v>
      </c>
      <c r="H56" s="60" t="s">
        <v>31</v>
      </c>
    </row>
    <row r="57" spans="2:12" x14ac:dyDescent="0.35">
      <c r="B57" s="22" t="s">
        <v>62</v>
      </c>
      <c r="C57" s="23">
        <v>106410</v>
      </c>
      <c r="D57" s="24">
        <f>C57/$C$46</f>
        <v>0.1216481252309469</v>
      </c>
      <c r="E57" s="32">
        <v>145994</v>
      </c>
      <c r="F57" s="32">
        <v>198900</v>
      </c>
      <c r="G57" s="32">
        <v>229790</v>
      </c>
      <c r="H57" s="60">
        <v>272900</v>
      </c>
    </row>
    <row r="58" spans="2:12" x14ac:dyDescent="0.35">
      <c r="B58" s="22" t="s">
        <v>63</v>
      </c>
      <c r="C58" s="32">
        <v>19493</v>
      </c>
      <c r="D58" s="24"/>
      <c r="E58" s="32" t="s">
        <v>54</v>
      </c>
      <c r="F58" s="32" t="s">
        <v>54</v>
      </c>
      <c r="G58" s="32" t="s">
        <v>54</v>
      </c>
      <c r="H58" s="60" t="s">
        <v>54</v>
      </c>
    </row>
    <row r="59" spans="2:12" x14ac:dyDescent="0.35">
      <c r="B59" s="22" t="s">
        <v>64</v>
      </c>
      <c r="C59" s="32">
        <v>1551.2140800962923</v>
      </c>
      <c r="D59" s="24"/>
      <c r="E59" s="32" t="s">
        <v>54</v>
      </c>
      <c r="F59" s="32" t="s">
        <v>54</v>
      </c>
      <c r="G59" s="32" t="s">
        <v>54</v>
      </c>
      <c r="H59" s="60" t="s">
        <v>54</v>
      </c>
    </row>
    <row r="60" spans="2:12" x14ac:dyDescent="0.35">
      <c r="B60" s="22" t="s">
        <v>65</v>
      </c>
      <c r="C60" s="23" t="s">
        <v>31</v>
      </c>
      <c r="D60" s="24"/>
      <c r="E60" s="32" t="s">
        <v>31</v>
      </c>
      <c r="F60" s="32" t="s">
        <v>31</v>
      </c>
      <c r="G60" s="32" t="s">
        <v>31</v>
      </c>
      <c r="H60" s="60" t="s">
        <v>31</v>
      </c>
    </row>
    <row r="61" spans="2:12" x14ac:dyDescent="0.35">
      <c r="B61" s="22" t="s">
        <v>66</v>
      </c>
      <c r="C61" s="32">
        <v>6.4041805729115202</v>
      </c>
      <c r="D61" s="24"/>
      <c r="E61" s="32" t="s">
        <v>54</v>
      </c>
      <c r="F61" s="32" t="s">
        <v>54</v>
      </c>
      <c r="G61" s="32" t="s">
        <v>54</v>
      </c>
      <c r="H61" s="60" t="s">
        <v>54</v>
      </c>
    </row>
    <row r="62" spans="2:12" s="58" customFormat="1" ht="16" x14ac:dyDescent="0.4">
      <c r="B62" s="44" t="s">
        <v>67</v>
      </c>
      <c r="C62" s="61">
        <v>19.489999999999998</v>
      </c>
      <c r="D62" s="46"/>
      <c r="E62" s="62">
        <v>21.948105111987999</v>
      </c>
      <c r="F62" s="62">
        <v>22.683609314647999</v>
      </c>
      <c r="G62" s="62">
        <v>24.891908904567</v>
      </c>
      <c r="H62" s="63">
        <v>28.127723994418002</v>
      </c>
      <c r="I62" s="56"/>
      <c r="J62" s="57"/>
      <c r="K62" s="57"/>
      <c r="L62" s="57"/>
    </row>
    <row r="63" spans="2:12" s="58" customFormat="1" x14ac:dyDescent="0.35">
      <c r="B63" s="33" t="s">
        <v>68</v>
      </c>
      <c r="C63" s="14"/>
      <c r="D63" s="14"/>
      <c r="E63" s="14"/>
      <c r="F63" s="14"/>
      <c r="G63" s="14"/>
      <c r="H63" s="15"/>
      <c r="I63" s="56"/>
      <c r="J63" s="57"/>
      <c r="K63" s="57"/>
      <c r="L63" s="57"/>
    </row>
    <row r="64" spans="2:12" s="58" customFormat="1" ht="15" x14ac:dyDescent="0.35">
      <c r="B64" s="34" t="s">
        <v>69</v>
      </c>
      <c r="C64" s="17">
        <v>310576.80188166001</v>
      </c>
      <c r="D64" s="18"/>
      <c r="E64" s="19">
        <v>300685.74774265999</v>
      </c>
      <c r="F64" s="19">
        <v>274478.18696789001</v>
      </c>
      <c r="G64" s="19">
        <v>280079.71332610003</v>
      </c>
      <c r="H64" s="20">
        <v>368905.62486778997</v>
      </c>
      <c r="I64" s="56"/>
      <c r="J64" s="57"/>
      <c r="K64" s="57"/>
      <c r="L64" s="57"/>
    </row>
    <row r="65" spans="2:12" s="58" customFormat="1" ht="16" customHeight="1" x14ac:dyDescent="0.35">
      <c r="B65" s="38" t="s">
        <v>70</v>
      </c>
      <c r="C65" s="23">
        <v>38627</v>
      </c>
      <c r="D65" s="24">
        <f>C65/C64</f>
        <v>0.12437181323902666</v>
      </c>
      <c r="E65" s="19" t="s">
        <v>54</v>
      </c>
      <c r="F65" s="19" t="s">
        <v>54</v>
      </c>
      <c r="G65" s="19" t="s">
        <v>54</v>
      </c>
      <c r="H65" s="20" t="s">
        <v>54</v>
      </c>
      <c r="I65" s="56"/>
      <c r="J65" s="57"/>
      <c r="K65" s="57"/>
      <c r="L65" s="57"/>
    </row>
    <row r="66" spans="2:12" s="58" customFormat="1" x14ac:dyDescent="0.35">
      <c r="B66" s="64" t="s">
        <v>71</v>
      </c>
      <c r="C66" s="23">
        <v>738452.02908826002</v>
      </c>
      <c r="D66" s="18"/>
      <c r="E66" s="19">
        <v>734830.20223069005</v>
      </c>
      <c r="F66" s="19">
        <v>700786.93941604998</v>
      </c>
      <c r="G66" s="19">
        <v>752904.42809195002</v>
      </c>
      <c r="H66" s="20">
        <v>841474.49617753003</v>
      </c>
      <c r="I66" s="56"/>
      <c r="J66" s="57"/>
      <c r="K66" s="57"/>
      <c r="L66" s="57"/>
    </row>
    <row r="67" spans="2:12" s="58" customFormat="1" x14ac:dyDescent="0.35">
      <c r="B67" s="38" t="s">
        <v>72</v>
      </c>
      <c r="C67" s="23">
        <v>11320.83</v>
      </c>
      <c r="D67" s="18"/>
      <c r="E67" s="19" t="s">
        <v>54</v>
      </c>
      <c r="F67" s="19" t="s">
        <v>54</v>
      </c>
      <c r="G67" s="19" t="s">
        <v>54</v>
      </c>
      <c r="H67" s="20" t="s">
        <v>54</v>
      </c>
      <c r="I67" s="56"/>
      <c r="J67" s="57"/>
      <c r="K67" s="57"/>
      <c r="L67" s="57"/>
    </row>
    <row r="68" spans="2:12" s="58" customFormat="1" x14ac:dyDescent="0.35">
      <c r="B68" s="38" t="s">
        <v>73</v>
      </c>
      <c r="C68" s="23">
        <v>1085.2168684715</v>
      </c>
      <c r="D68" s="18"/>
      <c r="E68" s="19" t="s">
        <v>54</v>
      </c>
      <c r="F68" s="19" t="s">
        <v>54</v>
      </c>
      <c r="G68" s="19" t="s">
        <v>54</v>
      </c>
      <c r="H68" s="20" t="s">
        <v>54</v>
      </c>
      <c r="I68" s="56"/>
      <c r="J68" s="57"/>
      <c r="K68" s="57"/>
      <c r="L68" s="57"/>
    </row>
    <row r="69" spans="2:12" s="58" customFormat="1" x14ac:dyDescent="0.35">
      <c r="B69" s="38" t="s">
        <v>74</v>
      </c>
      <c r="C69" s="23" t="s">
        <v>31</v>
      </c>
      <c r="D69" s="18"/>
      <c r="E69" s="19" t="s">
        <v>54</v>
      </c>
      <c r="F69" s="19" t="s">
        <v>54</v>
      </c>
      <c r="G69" s="19" t="s">
        <v>54</v>
      </c>
      <c r="H69" s="20" t="s">
        <v>54</v>
      </c>
      <c r="I69" s="56"/>
      <c r="J69" s="57"/>
      <c r="K69" s="57"/>
      <c r="L69" s="57"/>
    </row>
    <row r="70" spans="2:12" s="58" customFormat="1" x14ac:dyDescent="0.35">
      <c r="B70" s="64" t="s">
        <v>75</v>
      </c>
      <c r="C70" s="17">
        <v>427875.22720661003</v>
      </c>
      <c r="D70" s="18"/>
      <c r="E70" s="19">
        <v>434144.45448802999</v>
      </c>
      <c r="F70" s="19">
        <v>426308.75244816003</v>
      </c>
      <c r="G70" s="19">
        <v>472824.71476584999</v>
      </c>
      <c r="H70" s="20">
        <v>472568.87130974</v>
      </c>
      <c r="I70" s="56"/>
      <c r="J70" s="57"/>
      <c r="K70" s="57"/>
      <c r="L70" s="57"/>
    </row>
    <row r="71" spans="2:12" s="58" customFormat="1" ht="15.5" x14ac:dyDescent="0.35">
      <c r="B71" s="44" t="s">
        <v>76</v>
      </c>
      <c r="C71" s="65">
        <v>257.29139371041998</v>
      </c>
      <c r="D71" s="46"/>
      <c r="E71" s="66">
        <v>259.00750845253998</v>
      </c>
      <c r="F71" s="66">
        <v>245.99373048864001</v>
      </c>
      <c r="G71" s="66">
        <v>273.09820018570002</v>
      </c>
      <c r="H71" s="67">
        <v>336.63019409430001</v>
      </c>
      <c r="I71" s="56"/>
      <c r="J71" s="57"/>
      <c r="K71" s="57"/>
      <c r="L71" s="57"/>
    </row>
    <row r="72" spans="2:12" s="58" customFormat="1" x14ac:dyDescent="0.35">
      <c r="B72" s="33" t="s">
        <v>77</v>
      </c>
      <c r="C72" s="14"/>
      <c r="D72" s="14"/>
      <c r="E72" s="14"/>
      <c r="F72" s="14"/>
      <c r="G72" s="14"/>
      <c r="H72" s="15"/>
      <c r="I72" s="56"/>
      <c r="J72" s="57"/>
      <c r="K72" s="57"/>
      <c r="L72" s="57"/>
    </row>
    <row r="73" spans="2:12" s="58" customFormat="1" x14ac:dyDescent="0.35">
      <c r="B73" s="34" t="s">
        <v>78</v>
      </c>
      <c r="C73" s="17">
        <v>28252.526408366</v>
      </c>
      <c r="D73" s="18"/>
      <c r="E73" s="19">
        <v>34073.951837975997</v>
      </c>
      <c r="F73" s="19">
        <v>35244.84976623</v>
      </c>
      <c r="G73" s="19">
        <v>38573.981359019002</v>
      </c>
      <c r="H73" s="55">
        <v>38682.733535302999</v>
      </c>
      <c r="I73" s="56"/>
      <c r="J73" s="57"/>
      <c r="K73" s="57"/>
      <c r="L73" s="57"/>
    </row>
    <row r="74" spans="2:12" s="58" customFormat="1" x14ac:dyDescent="0.35">
      <c r="B74" s="68" t="s">
        <v>79</v>
      </c>
      <c r="C74" s="17">
        <v>26696.366262313</v>
      </c>
      <c r="D74" s="18">
        <f>C74/$C$73</f>
        <v>0.9449196109558472</v>
      </c>
      <c r="E74" s="19">
        <v>31915.709620537</v>
      </c>
      <c r="F74" s="19">
        <v>32870.605707911003</v>
      </c>
      <c r="G74" s="19">
        <v>35940.495985152003</v>
      </c>
      <c r="H74" s="20">
        <v>36286.950194650002</v>
      </c>
      <c r="I74" s="56"/>
      <c r="J74" s="57"/>
      <c r="K74" s="57"/>
      <c r="L74" s="57"/>
    </row>
    <row r="75" spans="2:12" s="58" customFormat="1" x14ac:dyDescent="0.35">
      <c r="B75" s="69" t="s">
        <v>80</v>
      </c>
      <c r="C75" s="23">
        <v>19092.147882720001</v>
      </c>
      <c r="D75" s="24"/>
      <c r="E75" s="25">
        <v>24908.466361130999</v>
      </c>
      <c r="F75" s="25">
        <v>25947.802012687</v>
      </c>
      <c r="G75" s="25">
        <v>28790.977864354001</v>
      </c>
      <c r="H75" s="26">
        <v>28775.690449946</v>
      </c>
      <c r="I75" s="56"/>
      <c r="J75" s="57"/>
      <c r="K75" s="57"/>
      <c r="L75" s="57"/>
    </row>
    <row r="76" spans="2:12" s="58" customFormat="1" x14ac:dyDescent="0.35">
      <c r="B76" s="69" t="s">
        <v>81</v>
      </c>
      <c r="C76" s="23">
        <v>4221.2502997512001</v>
      </c>
      <c r="D76" s="24"/>
      <c r="E76" s="25">
        <v>4088.888314585</v>
      </c>
      <c r="F76" s="25">
        <v>3792.5698224142998</v>
      </c>
      <c r="G76" s="25">
        <v>3828.9591072009998</v>
      </c>
      <c r="H76" s="26">
        <v>4507.1926121179004</v>
      </c>
      <c r="I76" s="56"/>
      <c r="J76" s="57"/>
      <c r="K76" s="57"/>
      <c r="L76" s="57"/>
    </row>
    <row r="77" spans="2:12" s="58" customFormat="1" x14ac:dyDescent="0.35">
      <c r="B77" s="69" t="s">
        <v>82</v>
      </c>
      <c r="C77" s="23">
        <v>1651.1811847439001</v>
      </c>
      <c r="D77" s="24"/>
      <c r="E77" s="25">
        <v>1466.9225224229999</v>
      </c>
      <c r="F77" s="25">
        <v>1601.4534097291</v>
      </c>
      <c r="G77" s="25">
        <v>1716.5608188865999</v>
      </c>
      <c r="H77" s="26">
        <v>1521.1263295168999</v>
      </c>
      <c r="I77" s="56"/>
      <c r="J77" s="57"/>
      <c r="K77" s="57"/>
      <c r="L77" s="57"/>
    </row>
    <row r="78" spans="2:12" s="58" customFormat="1" x14ac:dyDescent="0.35">
      <c r="B78" s="69" t="s">
        <v>83</v>
      </c>
      <c r="C78" s="23">
        <v>1456.9646865519001</v>
      </c>
      <c r="D78" s="24"/>
      <c r="E78" s="25">
        <v>1243.9445686245999</v>
      </c>
      <c r="F78" s="25">
        <v>1302.8582235708</v>
      </c>
      <c r="G78" s="25">
        <v>1313.6331710084</v>
      </c>
      <c r="H78" s="26">
        <v>1238.5743200695999</v>
      </c>
      <c r="I78" s="56"/>
      <c r="J78" s="57"/>
      <c r="K78" s="57"/>
      <c r="L78" s="57"/>
    </row>
    <row r="79" spans="2:12" s="58" customFormat="1" x14ac:dyDescent="0.35">
      <c r="B79" s="69" t="s">
        <v>84</v>
      </c>
      <c r="C79" s="23">
        <v>248.54787723984001</v>
      </c>
      <c r="D79" s="24"/>
      <c r="E79" s="25">
        <v>173.9939558584</v>
      </c>
      <c r="F79" s="25">
        <v>177.21704776875001</v>
      </c>
      <c r="G79" s="25">
        <v>243.99102490644</v>
      </c>
      <c r="H79" s="26">
        <v>197.36648299952</v>
      </c>
      <c r="I79" s="56"/>
      <c r="J79" s="57"/>
      <c r="K79" s="57"/>
      <c r="L79" s="57"/>
    </row>
    <row r="80" spans="2:12" s="58" customFormat="1" x14ac:dyDescent="0.35">
      <c r="B80" s="69" t="s">
        <v>18</v>
      </c>
      <c r="C80" s="23">
        <v>26.274331306499999</v>
      </c>
      <c r="D80" s="70"/>
      <c r="E80" s="25">
        <v>33.493897914957998</v>
      </c>
      <c r="F80" s="25">
        <v>48.705191740612001</v>
      </c>
      <c r="G80" s="25">
        <v>46.373998795349998</v>
      </c>
      <c r="H80" s="26">
        <v>47</v>
      </c>
      <c r="I80" s="56"/>
      <c r="J80" s="57"/>
      <c r="K80" s="57"/>
      <c r="L80" s="57"/>
    </row>
    <row r="81" spans="2:12" s="58" customFormat="1" x14ac:dyDescent="0.35">
      <c r="B81" s="68" t="s">
        <v>85</v>
      </c>
      <c r="C81" s="17">
        <v>1556.1601460533</v>
      </c>
      <c r="D81" s="18">
        <f>C81/$C$73</f>
        <v>5.5080389044163409E-2</v>
      </c>
      <c r="E81" s="19">
        <v>2158.2422174393</v>
      </c>
      <c r="F81" s="19">
        <v>2374.2440583194998</v>
      </c>
      <c r="G81" s="19">
        <v>2633.4853738667998</v>
      </c>
      <c r="H81" s="20">
        <v>2395.7833406532</v>
      </c>
      <c r="I81" s="56"/>
      <c r="J81" s="57"/>
      <c r="K81" s="57"/>
      <c r="L81" s="57"/>
    </row>
    <row r="82" spans="2:12" s="58" customFormat="1" x14ac:dyDescent="0.35">
      <c r="B82" s="69" t="s">
        <v>86</v>
      </c>
      <c r="C82" s="23">
        <v>1474.9574770426</v>
      </c>
      <c r="D82" s="24"/>
      <c r="E82" s="25">
        <v>2072.0384873774001</v>
      </c>
      <c r="F82" s="25">
        <v>2280.5491895219998</v>
      </c>
      <c r="G82" s="25">
        <v>2521.2360457108998</v>
      </c>
      <c r="H82" s="26">
        <v>2279.3385026750002</v>
      </c>
      <c r="I82" s="56"/>
      <c r="J82" s="57"/>
      <c r="K82" s="57"/>
      <c r="L82" s="57"/>
    </row>
    <row r="83" spans="2:12" s="58" customFormat="1" x14ac:dyDescent="0.35">
      <c r="B83" s="69" t="s">
        <v>87</v>
      </c>
      <c r="C83" s="23">
        <v>47.400677950168003</v>
      </c>
      <c r="D83" s="70"/>
      <c r="E83" s="25">
        <v>57.190703154330002</v>
      </c>
      <c r="F83" s="25">
        <v>63.029704527589999</v>
      </c>
      <c r="G83" s="25">
        <v>83.554084616850005</v>
      </c>
      <c r="H83" s="26">
        <v>81.716022808340995</v>
      </c>
      <c r="I83" s="56"/>
      <c r="J83" s="57"/>
      <c r="K83" s="57"/>
      <c r="L83" s="57"/>
    </row>
    <row r="84" spans="2:12" s="58" customFormat="1" x14ac:dyDescent="0.35">
      <c r="B84" s="69" t="s">
        <v>88</v>
      </c>
      <c r="C84" s="23">
        <v>33.801991060482003</v>
      </c>
      <c r="D84" s="70"/>
      <c r="E84" s="25">
        <v>29.013026907549001</v>
      </c>
      <c r="F84" s="25">
        <v>30.665164269862998</v>
      </c>
      <c r="G84" s="25">
        <v>28.695243539050001</v>
      </c>
      <c r="H84" s="26">
        <v>34.728815169874999</v>
      </c>
      <c r="I84" s="56"/>
      <c r="J84" s="57"/>
      <c r="K84" s="57"/>
      <c r="L84" s="57"/>
    </row>
    <row r="85" spans="2:12" s="58" customFormat="1" x14ac:dyDescent="0.35">
      <c r="B85" s="34" t="s">
        <v>89</v>
      </c>
      <c r="C85" s="17">
        <v>24903.858145162001</v>
      </c>
      <c r="D85" s="18">
        <f>C85/$C$73</f>
        <v>0.88147367018432699</v>
      </c>
      <c r="E85" s="19">
        <v>24978.112780584001</v>
      </c>
      <c r="F85" s="19">
        <v>24909.921814124998</v>
      </c>
      <c r="G85" s="19">
        <v>28023.332902949001</v>
      </c>
      <c r="H85" s="20">
        <v>29496.218018317999</v>
      </c>
      <c r="I85" s="56"/>
      <c r="J85" s="57"/>
      <c r="K85" s="57"/>
      <c r="L85" s="57"/>
    </row>
    <row r="86" spans="2:12" s="58" customFormat="1" x14ac:dyDescent="0.35">
      <c r="B86" s="68" t="s">
        <v>79</v>
      </c>
      <c r="C86" s="17">
        <v>23592.657760122001</v>
      </c>
      <c r="D86" s="18"/>
      <c r="E86" s="19">
        <v>23431.379159271</v>
      </c>
      <c r="F86" s="19">
        <v>23519.887783464001</v>
      </c>
      <c r="G86" s="19">
        <v>26617.296687228001</v>
      </c>
      <c r="H86" s="20">
        <v>28145.567238719999</v>
      </c>
      <c r="I86" s="56"/>
      <c r="J86" s="57"/>
      <c r="K86" s="57"/>
      <c r="L86" s="57"/>
    </row>
    <row r="87" spans="2:12" s="58" customFormat="1" x14ac:dyDescent="0.35">
      <c r="B87" s="69" t="s">
        <v>90</v>
      </c>
      <c r="C87" s="23">
        <v>16442.757620070999</v>
      </c>
      <c r="D87" s="24"/>
      <c r="E87" s="25">
        <v>16702.602588185</v>
      </c>
      <c r="F87" s="25">
        <v>16989.882585001</v>
      </c>
      <c r="G87" s="25">
        <v>19563.776074907</v>
      </c>
      <c r="H87" s="26">
        <v>17415</v>
      </c>
      <c r="I87" s="56"/>
      <c r="J87" s="57"/>
      <c r="K87" s="57"/>
      <c r="L87" s="57"/>
    </row>
    <row r="88" spans="2:12" s="58" customFormat="1" x14ac:dyDescent="0.35">
      <c r="B88" s="69" t="s">
        <v>91</v>
      </c>
      <c r="C88" s="23">
        <v>6499.2156982357001</v>
      </c>
      <c r="D88" s="24"/>
      <c r="E88" s="25">
        <v>6680.8442213523003</v>
      </c>
      <c r="F88" s="25">
        <v>6418.3903428857002</v>
      </c>
      <c r="G88" s="25">
        <v>7018.0458041121001</v>
      </c>
      <c r="H88" s="26">
        <v>10693.768351678</v>
      </c>
      <c r="I88" s="56"/>
      <c r="J88" s="57"/>
      <c r="K88" s="57"/>
      <c r="L88" s="57"/>
    </row>
    <row r="89" spans="2:12" s="58" customFormat="1" x14ac:dyDescent="0.35">
      <c r="B89" s="38" t="s">
        <v>92</v>
      </c>
      <c r="C89" s="23">
        <v>650.68444181532004</v>
      </c>
      <c r="D89" s="24"/>
      <c r="E89" s="25">
        <v>47.932349733350001</v>
      </c>
      <c r="F89" s="25">
        <v>111.61485557716</v>
      </c>
      <c r="G89" s="25">
        <v>35.474808208410003</v>
      </c>
      <c r="H89" s="26">
        <v>36.798887041519997</v>
      </c>
      <c r="I89" s="56"/>
      <c r="J89" s="57"/>
      <c r="K89" s="57"/>
      <c r="L89" s="57"/>
    </row>
    <row r="90" spans="2:12" s="58" customFormat="1" x14ac:dyDescent="0.35">
      <c r="B90" s="68" t="s">
        <v>85</v>
      </c>
      <c r="C90" s="17">
        <v>1311.2003850399999</v>
      </c>
      <c r="D90" s="18"/>
      <c r="E90" s="19">
        <v>1546.7336213131</v>
      </c>
      <c r="F90" s="19">
        <v>1390.0340306613</v>
      </c>
      <c r="G90" s="19">
        <v>1406.0362157213999</v>
      </c>
      <c r="H90" s="20">
        <v>1350.6507795980001</v>
      </c>
      <c r="I90" s="56"/>
      <c r="J90" s="57"/>
      <c r="K90" s="57"/>
      <c r="L90" s="57"/>
    </row>
    <row r="91" spans="2:12" s="58" customFormat="1" x14ac:dyDescent="0.35">
      <c r="B91" s="69" t="s">
        <v>90</v>
      </c>
      <c r="C91" s="23">
        <v>1196.9721850400001</v>
      </c>
      <c r="D91" s="24"/>
      <c r="E91" s="25">
        <v>1546.7336213131</v>
      </c>
      <c r="F91" s="25">
        <v>1390.0340306613</v>
      </c>
      <c r="G91" s="25">
        <v>1406.0362157213999</v>
      </c>
      <c r="H91" s="26">
        <v>1350.6507795980001</v>
      </c>
      <c r="I91" s="56"/>
      <c r="J91" s="57"/>
      <c r="K91" s="57"/>
      <c r="L91" s="57"/>
    </row>
    <row r="92" spans="2:12" s="58" customFormat="1" x14ac:dyDescent="0.35">
      <c r="B92" s="38" t="s">
        <v>91</v>
      </c>
      <c r="C92" s="23" t="s">
        <v>31</v>
      </c>
      <c r="D92" s="24"/>
      <c r="E92" s="25" t="s">
        <v>54</v>
      </c>
      <c r="F92" s="25" t="s">
        <v>54</v>
      </c>
      <c r="G92" s="25" t="s">
        <v>54</v>
      </c>
      <c r="H92" s="26" t="s">
        <v>54</v>
      </c>
      <c r="I92" s="56"/>
      <c r="J92" s="57"/>
      <c r="K92" s="57"/>
      <c r="L92" s="57"/>
    </row>
    <row r="93" spans="2:12" s="58" customFormat="1" x14ac:dyDescent="0.35">
      <c r="B93" s="38" t="s">
        <v>92</v>
      </c>
      <c r="C93" s="23">
        <v>114.2282</v>
      </c>
      <c r="D93" s="70"/>
      <c r="E93" s="25" t="s">
        <v>54</v>
      </c>
      <c r="F93" s="25" t="s">
        <v>54</v>
      </c>
      <c r="G93" s="25" t="s">
        <v>54</v>
      </c>
      <c r="H93" s="26" t="s">
        <v>54</v>
      </c>
      <c r="I93" s="56"/>
      <c r="J93" s="57"/>
      <c r="K93" s="57"/>
      <c r="L93" s="57"/>
    </row>
    <row r="94" spans="2:12" s="58" customFormat="1" x14ac:dyDescent="0.35">
      <c r="B94" s="34" t="s">
        <v>93</v>
      </c>
      <c r="C94" s="17">
        <v>3348.6682632047</v>
      </c>
      <c r="D94" s="18">
        <f>C94/$C$73</f>
        <v>0.11852632981569779</v>
      </c>
      <c r="E94" s="19">
        <v>9095.8390573923007</v>
      </c>
      <c r="F94" s="19">
        <v>10334.927952104999</v>
      </c>
      <c r="G94" s="19">
        <v>10550.648456069999</v>
      </c>
      <c r="H94" s="20">
        <v>9186.8350784437007</v>
      </c>
      <c r="I94" s="56"/>
      <c r="J94" s="57"/>
      <c r="K94" s="57"/>
      <c r="L94" s="57"/>
    </row>
    <row r="95" spans="2:12" s="58" customFormat="1" x14ac:dyDescent="0.35">
      <c r="B95" s="68" t="s">
        <v>79</v>
      </c>
      <c r="C95" s="17">
        <v>3103.7085021912999</v>
      </c>
      <c r="D95" s="18"/>
      <c r="E95" s="19">
        <v>8484.3304612661996</v>
      </c>
      <c r="F95" s="19">
        <v>9350.7179244467006</v>
      </c>
      <c r="G95" s="19">
        <v>9323.1992979244005</v>
      </c>
      <c r="H95" s="20">
        <v>8141.7025173885004</v>
      </c>
      <c r="I95" s="56"/>
      <c r="J95" s="57"/>
      <c r="K95" s="57"/>
      <c r="L95" s="57"/>
    </row>
    <row r="96" spans="2:12" s="58" customFormat="1" x14ac:dyDescent="0.35">
      <c r="B96" s="69" t="s">
        <v>94</v>
      </c>
      <c r="C96" s="23">
        <v>2007.2009032333999</v>
      </c>
      <c r="D96" s="24"/>
      <c r="E96" s="25">
        <v>2602.6331270850001</v>
      </c>
      <c r="F96" s="25">
        <v>2691.1080473239999</v>
      </c>
      <c r="G96" s="25">
        <v>2723.6896332043998</v>
      </c>
      <c r="H96" s="26">
        <v>3441.6663983240001</v>
      </c>
      <c r="I96" s="56"/>
      <c r="J96" s="57"/>
      <c r="K96" s="57"/>
      <c r="L96" s="57"/>
    </row>
    <row r="97" spans="1:12" s="58" customFormat="1" x14ac:dyDescent="0.35">
      <c r="B97" s="69" t="s">
        <v>95</v>
      </c>
      <c r="C97" s="23">
        <v>613.84029895793003</v>
      </c>
      <c r="D97" s="24"/>
      <c r="E97" s="25">
        <v>910.44778343791995</v>
      </c>
      <c r="F97" s="25">
        <v>533.92827774591001</v>
      </c>
      <c r="G97" s="25">
        <v>484.64148</v>
      </c>
      <c r="H97" s="26">
        <v>607.98199999999997</v>
      </c>
      <c r="I97" s="56"/>
      <c r="J97" s="57"/>
      <c r="K97" s="57"/>
      <c r="L97" s="57"/>
    </row>
    <row r="98" spans="1:12" s="58" customFormat="1" x14ac:dyDescent="0.35">
      <c r="B98" s="38" t="s">
        <v>96</v>
      </c>
      <c r="C98" s="23">
        <v>482.66730000000001</v>
      </c>
      <c r="D98" s="24"/>
      <c r="E98" s="25">
        <v>4971.2495507432996</v>
      </c>
      <c r="F98" s="25">
        <v>6125.6815993767996</v>
      </c>
      <c r="G98" s="25">
        <v>6114.8681847199996</v>
      </c>
      <c r="H98" s="26">
        <v>4092.0541190644999</v>
      </c>
      <c r="I98" s="56"/>
      <c r="J98" s="57"/>
      <c r="K98" s="57"/>
      <c r="L98" s="57"/>
    </row>
    <row r="99" spans="1:12" s="58" customFormat="1" x14ac:dyDescent="0.35">
      <c r="B99" s="68" t="s">
        <v>85</v>
      </c>
      <c r="C99" s="17">
        <v>244.95976101331999</v>
      </c>
      <c r="D99" s="18"/>
      <c r="E99" s="19">
        <v>611.50859612609997</v>
      </c>
      <c r="F99" s="19">
        <v>984.21002765818002</v>
      </c>
      <c r="G99" s="19">
        <v>1227.4491581455</v>
      </c>
      <c r="H99" s="20">
        <v>1045.1325610552001</v>
      </c>
      <c r="I99" s="56"/>
      <c r="J99" s="57"/>
      <c r="K99" s="57"/>
      <c r="L99" s="57"/>
    </row>
    <row r="100" spans="1:12" s="58" customFormat="1" x14ac:dyDescent="0.35">
      <c r="B100" s="69" t="s">
        <v>94</v>
      </c>
      <c r="C100" s="23">
        <v>176.53429445047999</v>
      </c>
      <c r="D100" s="24"/>
      <c r="E100" s="25">
        <v>210.53849953869999</v>
      </c>
      <c r="F100" s="25">
        <v>204.01717346677</v>
      </c>
      <c r="G100" s="25">
        <v>47.869448569459998</v>
      </c>
      <c r="H100" s="26">
        <v>33.472359402670001</v>
      </c>
      <c r="I100" s="56"/>
      <c r="J100" s="57"/>
      <c r="K100" s="57"/>
      <c r="L100" s="57"/>
    </row>
    <row r="101" spans="1:12" s="58" customFormat="1" x14ac:dyDescent="0.35">
      <c r="B101" s="69" t="s">
        <v>95</v>
      </c>
      <c r="C101" s="23">
        <v>62.575466562839999</v>
      </c>
      <c r="D101" s="70"/>
      <c r="E101" s="25">
        <v>109.06382117951</v>
      </c>
      <c r="F101" s="25">
        <v>143.08832537601</v>
      </c>
      <c r="G101" s="25">
        <v>151.92292227704999</v>
      </c>
      <c r="H101" s="26">
        <v>166.61740687272001</v>
      </c>
      <c r="I101" s="56"/>
      <c r="J101" s="57"/>
      <c r="K101" s="57"/>
      <c r="L101" s="57"/>
    </row>
    <row r="102" spans="1:12" s="58" customFormat="1" x14ac:dyDescent="0.35">
      <c r="B102" s="38" t="s">
        <v>96</v>
      </c>
      <c r="C102" s="23">
        <v>5.85</v>
      </c>
      <c r="D102" s="71"/>
      <c r="E102" s="25">
        <v>291.90627540789001</v>
      </c>
      <c r="F102" s="25">
        <v>637.10452881540004</v>
      </c>
      <c r="G102" s="25">
        <v>1027.6567872989999</v>
      </c>
      <c r="H102" s="26">
        <v>845.04279477980003</v>
      </c>
      <c r="I102" s="56"/>
      <c r="J102" s="57"/>
      <c r="K102" s="57"/>
      <c r="L102" s="57"/>
    </row>
    <row r="103" spans="1:12" s="58" customFormat="1" x14ac:dyDescent="0.35">
      <c r="B103" s="38" t="s">
        <v>97</v>
      </c>
      <c r="C103" s="23">
        <f>C73-C87-C91</f>
        <v>10612.796603255001</v>
      </c>
      <c r="D103" s="18">
        <f>C103/C73</f>
        <v>0.37564062235908191</v>
      </c>
      <c r="E103" s="25" t="s">
        <v>54</v>
      </c>
      <c r="F103" s="25" t="s">
        <v>54</v>
      </c>
      <c r="G103" s="25" t="s">
        <v>54</v>
      </c>
      <c r="H103" s="26" t="s">
        <v>54</v>
      </c>
      <c r="I103" s="56"/>
      <c r="J103" s="57"/>
      <c r="K103" s="57"/>
      <c r="L103" s="57"/>
    </row>
    <row r="104" spans="1:12" s="58" customFormat="1" x14ac:dyDescent="0.35">
      <c r="B104" s="34" t="s">
        <v>98</v>
      </c>
      <c r="C104" s="23" t="s">
        <v>31</v>
      </c>
      <c r="D104" s="18"/>
      <c r="E104" s="25" t="s">
        <v>54</v>
      </c>
      <c r="F104" s="25" t="s">
        <v>54</v>
      </c>
      <c r="G104" s="25" t="s">
        <v>54</v>
      </c>
      <c r="H104" s="26" t="s">
        <v>54</v>
      </c>
      <c r="I104" s="56"/>
      <c r="J104" s="57"/>
      <c r="K104" s="57"/>
      <c r="L104" s="57"/>
    </row>
    <row r="105" spans="1:12" s="58" customFormat="1" x14ac:dyDescent="0.35">
      <c r="B105" s="72" t="s">
        <v>99</v>
      </c>
      <c r="C105" s="61">
        <v>9.8437428690172002</v>
      </c>
      <c r="D105" s="18"/>
      <c r="E105" s="62">
        <v>12.01013423495</v>
      </c>
      <c r="F105" s="62">
        <v>12.371823141754</v>
      </c>
      <c r="G105" s="62">
        <v>14</v>
      </c>
      <c r="H105" s="63">
        <v>15.5</v>
      </c>
      <c r="I105" s="56"/>
      <c r="J105" s="57"/>
      <c r="K105" s="57"/>
      <c r="L105" s="57"/>
    </row>
    <row r="106" spans="1:12" ht="15" thickBot="1" x14ac:dyDescent="0.4">
      <c r="A106" s="73"/>
      <c r="B106" s="74" t="s">
        <v>100</v>
      </c>
      <c r="C106" s="75">
        <v>2870.1</v>
      </c>
      <c r="D106" s="76"/>
      <c r="E106" s="77">
        <v>2837.1</v>
      </c>
      <c r="F106" s="77">
        <v>2848.8</v>
      </c>
      <c r="G106" s="77">
        <v>2756.9</v>
      </c>
      <c r="H106" s="78">
        <v>2499.6999999999998</v>
      </c>
    </row>
    <row r="107" spans="1:12" s="58" customFormat="1" ht="14.5" customHeight="1" x14ac:dyDescent="0.35">
      <c r="A107" s="193">
        <v>1</v>
      </c>
      <c r="B107" s="194" t="s">
        <v>101</v>
      </c>
      <c r="C107" s="194"/>
      <c r="D107" s="194"/>
      <c r="E107" s="194"/>
      <c r="F107" s="194"/>
      <c r="G107" s="194"/>
      <c r="H107" s="194"/>
      <c r="I107" s="56"/>
      <c r="J107" s="57"/>
      <c r="K107" s="57"/>
      <c r="L107" s="57"/>
    </row>
    <row r="108" spans="1:12" ht="28" customHeight="1" x14ac:dyDescent="0.35">
      <c r="A108" s="193">
        <v>2</v>
      </c>
      <c r="B108" s="79" t="s">
        <v>102</v>
      </c>
      <c r="C108" s="79"/>
      <c r="D108" s="79"/>
      <c r="E108" s="79"/>
      <c r="F108" s="79"/>
      <c r="G108" s="79"/>
      <c r="H108" s="79"/>
    </row>
    <row r="109" spans="1:12" x14ac:dyDescent="0.35">
      <c r="A109" s="193">
        <v>3</v>
      </c>
      <c r="B109" s="79" t="s">
        <v>103</v>
      </c>
      <c r="C109" s="79"/>
      <c r="D109" s="79"/>
      <c r="E109" s="79"/>
      <c r="F109" s="79"/>
      <c r="G109" s="79"/>
      <c r="H109" s="79"/>
    </row>
    <row r="110" spans="1:12" x14ac:dyDescent="0.35">
      <c r="A110" s="193">
        <v>4</v>
      </c>
      <c r="B110" s="79" t="s">
        <v>104</v>
      </c>
      <c r="C110" s="79"/>
      <c r="D110" s="79"/>
      <c r="E110" s="79"/>
      <c r="F110" s="79"/>
      <c r="G110" s="79"/>
      <c r="H110" s="79"/>
    </row>
    <row r="111" spans="1:12" ht="31.5" customHeight="1" x14ac:dyDescent="0.35">
      <c r="A111" s="193">
        <v>5</v>
      </c>
      <c r="B111" s="79" t="s">
        <v>105</v>
      </c>
      <c r="C111" s="79"/>
      <c r="D111" s="79"/>
      <c r="E111" s="79"/>
      <c r="F111" s="79"/>
      <c r="G111" s="79"/>
      <c r="H111" s="79"/>
    </row>
    <row r="112" spans="1:12" ht="14.5" customHeight="1" x14ac:dyDescent="0.35">
      <c r="A112" s="193">
        <v>6</v>
      </c>
      <c r="B112" s="79" t="s">
        <v>106</v>
      </c>
      <c r="C112" s="79"/>
      <c r="D112" s="79"/>
      <c r="E112" s="79"/>
      <c r="F112" s="79"/>
      <c r="G112" s="79"/>
      <c r="H112" s="79"/>
    </row>
    <row r="113" spans="1:8" x14ac:dyDescent="0.35">
      <c r="A113" s="193">
        <v>7</v>
      </c>
      <c r="B113" s="79" t="s">
        <v>107</v>
      </c>
      <c r="C113" s="79"/>
      <c r="D113" s="79"/>
      <c r="E113" s="79"/>
      <c r="F113" s="79"/>
      <c r="G113" s="79"/>
      <c r="H113" s="79"/>
    </row>
    <row r="114" spans="1:8" x14ac:dyDescent="0.35">
      <c r="A114" s="193"/>
      <c r="B114" s="79" t="s">
        <v>108</v>
      </c>
      <c r="C114" s="79"/>
      <c r="D114" s="79"/>
      <c r="E114" s="79"/>
      <c r="F114" s="79"/>
      <c r="G114" s="79"/>
      <c r="H114" s="79"/>
    </row>
    <row r="115" spans="1:8" x14ac:dyDescent="0.35">
      <c r="B115" s="80"/>
      <c r="C115" s="42"/>
      <c r="D115" s="81"/>
      <c r="E115" s="82"/>
      <c r="F115" s="82"/>
      <c r="G115" s="82"/>
      <c r="H115" s="82"/>
    </row>
  </sheetData>
  <mergeCells count="9">
    <mergeCell ref="B112:H112"/>
    <mergeCell ref="B113:H113"/>
    <mergeCell ref="B114:H114"/>
    <mergeCell ref="C5:D5"/>
    <mergeCell ref="B107:H107"/>
    <mergeCell ref="B108:H108"/>
    <mergeCell ref="B109:H109"/>
    <mergeCell ref="B110:H110"/>
    <mergeCell ref="B111:H1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DD0E-7612-4978-89EB-F52145E141A9}">
  <dimension ref="A1:N128"/>
  <sheetViews>
    <sheetView zoomScaleNormal="100" workbookViewId="0">
      <selection activeCell="C133" sqref="C133"/>
    </sheetView>
  </sheetViews>
  <sheetFormatPr defaultColWidth="9.453125" defaultRowHeight="14.5" x14ac:dyDescent="0.35"/>
  <cols>
    <col min="1" max="1" width="9.453125" style="87"/>
    <col min="2" max="2" width="45.08984375" style="80" customWidth="1"/>
    <col min="3" max="3" width="11.6328125" style="82" customWidth="1"/>
    <col min="4" max="4" width="11.6328125" style="86" customWidth="1"/>
    <col min="5" max="12" width="11.6328125" style="82" customWidth="1"/>
    <col min="13" max="13" width="3.54296875" style="87" customWidth="1"/>
    <col min="14" max="14" width="9.453125" style="87"/>
  </cols>
  <sheetData>
    <row r="1" spans="1:14" x14ac:dyDescent="0.35">
      <c r="A1" s="80"/>
      <c r="B1" s="181"/>
      <c r="C1" s="185"/>
      <c r="D1" s="187"/>
      <c r="E1" s="185"/>
      <c r="F1" s="181"/>
      <c r="G1" s="181"/>
      <c r="H1" s="181"/>
      <c r="I1" s="179"/>
      <c r="J1" s="156"/>
      <c r="K1" s="171"/>
      <c r="L1" s="156"/>
    </row>
    <row r="2" spans="1:14" x14ac:dyDescent="0.35">
      <c r="A2" s="80"/>
      <c r="B2" s="180" t="s">
        <v>0</v>
      </c>
      <c r="C2" s="176"/>
      <c r="D2" s="188"/>
      <c r="E2" s="182"/>
      <c r="F2" s="182"/>
      <c r="G2" s="182"/>
      <c r="H2" s="182"/>
      <c r="I2" s="178"/>
      <c r="J2" s="178"/>
      <c r="K2" s="185"/>
      <c r="L2" s="186"/>
    </row>
    <row r="3" spans="1:14" s="3" customFormat="1" ht="14" x14ac:dyDescent="0.3">
      <c r="A3" s="80"/>
      <c r="B3" s="157" t="s">
        <v>109</v>
      </c>
      <c r="C3" s="182"/>
      <c r="D3" s="189"/>
      <c r="E3" s="191"/>
      <c r="F3" s="191"/>
      <c r="G3" s="191"/>
      <c r="H3" s="191"/>
      <c r="I3" s="182"/>
      <c r="J3" s="177"/>
      <c r="K3" s="156"/>
      <c r="L3" s="186"/>
      <c r="M3" s="87"/>
      <c r="N3" s="80"/>
    </row>
    <row r="4" spans="1:14" s="3" customFormat="1" thickBot="1" x14ac:dyDescent="0.35">
      <c r="A4" s="80"/>
      <c r="B4" s="183"/>
      <c r="C4" s="184"/>
      <c r="D4" s="190"/>
      <c r="E4" s="192"/>
      <c r="F4" s="192"/>
      <c r="G4" s="192"/>
      <c r="H4" s="192"/>
      <c r="I4" s="192"/>
      <c r="J4" s="88"/>
      <c r="K4" s="167"/>
      <c r="L4" s="164"/>
      <c r="M4" s="87"/>
      <c r="N4" s="80"/>
    </row>
    <row r="5" spans="1:14" s="3" customFormat="1" ht="14" x14ac:dyDescent="0.3">
      <c r="A5" s="80"/>
      <c r="B5" s="89" t="s">
        <v>2</v>
      </c>
      <c r="C5" s="90" t="s">
        <v>3</v>
      </c>
      <c r="D5" s="91"/>
      <c r="E5" s="90" t="s">
        <v>4</v>
      </c>
      <c r="F5" s="91"/>
      <c r="G5" s="90" t="s">
        <v>5</v>
      </c>
      <c r="H5" s="91"/>
      <c r="I5" s="90" t="s">
        <v>6</v>
      </c>
      <c r="J5" s="91"/>
      <c r="K5" s="90" t="s">
        <v>7</v>
      </c>
      <c r="L5" s="92"/>
      <c r="M5" s="87"/>
      <c r="N5" s="80"/>
    </row>
    <row r="6" spans="1:14" s="3" customFormat="1" ht="15" x14ac:dyDescent="0.3">
      <c r="A6" s="80"/>
      <c r="B6" s="93" t="s">
        <v>110</v>
      </c>
      <c r="C6" s="94"/>
      <c r="D6" s="94"/>
      <c r="E6" s="94"/>
      <c r="F6" s="94"/>
      <c r="G6" s="94"/>
      <c r="H6" s="94"/>
      <c r="I6" s="94"/>
      <c r="J6" s="94"/>
      <c r="K6" s="94"/>
      <c r="L6" s="95"/>
      <c r="M6" s="80"/>
      <c r="N6" s="80"/>
    </row>
    <row r="7" spans="1:14" s="3" customFormat="1" ht="14" x14ac:dyDescent="0.3">
      <c r="A7" s="80"/>
      <c r="B7" s="96" t="s">
        <v>111</v>
      </c>
      <c r="C7" s="59">
        <v>15967</v>
      </c>
      <c r="D7" s="97"/>
      <c r="E7" s="59">
        <v>15736</v>
      </c>
      <c r="F7" s="97"/>
      <c r="G7" s="59">
        <v>15629</v>
      </c>
      <c r="H7" s="97"/>
      <c r="I7" s="59">
        <v>15716</v>
      </c>
      <c r="J7" s="97"/>
      <c r="K7" s="65">
        <v>15250</v>
      </c>
      <c r="L7" s="55"/>
      <c r="M7" s="80"/>
      <c r="N7" s="80"/>
    </row>
    <row r="8" spans="1:14" s="3" customFormat="1" ht="14" x14ac:dyDescent="0.3">
      <c r="A8" s="80"/>
      <c r="B8" s="96" t="s">
        <v>112</v>
      </c>
      <c r="C8" s="59"/>
      <c r="D8" s="97"/>
      <c r="E8" s="59"/>
      <c r="F8" s="97"/>
      <c r="G8" s="59"/>
      <c r="H8" s="97"/>
      <c r="I8" s="59"/>
      <c r="J8" s="97"/>
      <c r="K8" s="65"/>
      <c r="L8" s="55"/>
      <c r="M8" s="80"/>
      <c r="N8" s="80"/>
    </row>
    <row r="9" spans="1:14" s="3" customFormat="1" ht="14" x14ac:dyDescent="0.3">
      <c r="A9" s="80"/>
      <c r="B9" s="98" t="s">
        <v>113</v>
      </c>
      <c r="C9" s="32">
        <v>8</v>
      </c>
      <c r="D9" s="99">
        <f t="shared" ref="D9:D16" si="0">C9/$C$7</f>
        <v>5.0103338134903233E-4</v>
      </c>
      <c r="E9" s="32" t="s">
        <v>54</v>
      </c>
      <c r="F9" s="100"/>
      <c r="G9" s="32" t="s">
        <v>54</v>
      </c>
      <c r="H9" s="100"/>
      <c r="I9" s="32" t="s">
        <v>54</v>
      </c>
      <c r="J9" s="100"/>
      <c r="K9" s="32" t="s">
        <v>54</v>
      </c>
      <c r="L9" s="55"/>
      <c r="M9" s="80"/>
      <c r="N9" s="80"/>
    </row>
    <row r="10" spans="1:14" s="3" customFormat="1" ht="14" x14ac:dyDescent="0.3">
      <c r="A10" s="80"/>
      <c r="B10" s="98" t="s">
        <v>114</v>
      </c>
      <c r="C10" s="32">
        <v>3563</v>
      </c>
      <c r="D10" s="100">
        <f t="shared" si="0"/>
        <v>0.22314774221832528</v>
      </c>
      <c r="E10" s="32" t="s">
        <v>54</v>
      </c>
      <c r="F10" s="100"/>
      <c r="G10" s="32" t="s">
        <v>54</v>
      </c>
      <c r="H10" s="100"/>
      <c r="I10" s="32" t="s">
        <v>54</v>
      </c>
      <c r="J10" s="100"/>
      <c r="K10" s="32" t="s">
        <v>54</v>
      </c>
      <c r="L10" s="55"/>
      <c r="M10" s="80"/>
      <c r="N10" s="80"/>
    </row>
    <row r="11" spans="1:14" s="3" customFormat="1" ht="14" x14ac:dyDescent="0.3">
      <c r="A11" s="80"/>
      <c r="B11" s="98" t="s">
        <v>115</v>
      </c>
      <c r="C11" s="32">
        <v>2505</v>
      </c>
      <c r="D11" s="100">
        <f t="shared" si="0"/>
        <v>0.15688607753491576</v>
      </c>
      <c r="E11" s="32" t="s">
        <v>54</v>
      </c>
      <c r="F11" s="100"/>
      <c r="G11" s="32" t="s">
        <v>54</v>
      </c>
      <c r="H11" s="100"/>
      <c r="I11" s="32" t="s">
        <v>54</v>
      </c>
      <c r="J11" s="100"/>
      <c r="K11" s="32" t="s">
        <v>54</v>
      </c>
      <c r="L11" s="55"/>
      <c r="M11" s="80"/>
      <c r="N11" s="80"/>
    </row>
    <row r="12" spans="1:14" s="3" customFormat="1" ht="14" x14ac:dyDescent="0.3">
      <c r="A12" s="80"/>
      <c r="B12" s="98" t="s">
        <v>116</v>
      </c>
      <c r="C12" s="32">
        <v>3540</v>
      </c>
      <c r="D12" s="100">
        <f t="shared" si="0"/>
        <v>0.22170727124694684</v>
      </c>
      <c r="E12" s="32" t="s">
        <v>54</v>
      </c>
      <c r="F12" s="100"/>
      <c r="G12" s="32" t="s">
        <v>54</v>
      </c>
      <c r="H12" s="100"/>
      <c r="I12" s="32" t="s">
        <v>54</v>
      </c>
      <c r="J12" s="100"/>
      <c r="K12" s="32" t="s">
        <v>54</v>
      </c>
      <c r="L12" s="55"/>
      <c r="M12" s="80"/>
      <c r="N12" s="80"/>
    </row>
    <row r="13" spans="1:14" s="3" customFormat="1" ht="14" x14ac:dyDescent="0.3">
      <c r="A13" s="80"/>
      <c r="B13" s="98" t="s">
        <v>117</v>
      </c>
      <c r="C13" s="32">
        <v>1578</v>
      </c>
      <c r="D13" s="100">
        <f t="shared" si="0"/>
        <v>9.8828834471096638E-2</v>
      </c>
      <c r="E13" s="32" t="s">
        <v>54</v>
      </c>
      <c r="F13" s="100"/>
      <c r="G13" s="32" t="s">
        <v>54</v>
      </c>
      <c r="H13" s="100"/>
      <c r="I13" s="32" t="s">
        <v>54</v>
      </c>
      <c r="J13" s="100"/>
      <c r="K13" s="32" t="s">
        <v>54</v>
      </c>
      <c r="L13" s="55"/>
      <c r="M13" s="80"/>
      <c r="N13" s="80"/>
    </row>
    <row r="14" spans="1:14" s="3" customFormat="1" ht="14" x14ac:dyDescent="0.3">
      <c r="A14" s="80"/>
      <c r="B14" s="98" t="s">
        <v>118</v>
      </c>
      <c r="C14" s="32">
        <v>7852</v>
      </c>
      <c r="D14" s="100">
        <f t="shared" si="0"/>
        <v>0.49176426379407528</v>
      </c>
      <c r="E14" s="32" t="s">
        <v>54</v>
      </c>
      <c r="F14" s="100"/>
      <c r="G14" s="32" t="s">
        <v>54</v>
      </c>
      <c r="H14" s="100"/>
      <c r="I14" s="32" t="s">
        <v>54</v>
      </c>
      <c r="J14" s="100"/>
      <c r="K14" s="32" t="s">
        <v>54</v>
      </c>
      <c r="L14" s="55"/>
      <c r="M14" s="80"/>
      <c r="N14" s="80"/>
    </row>
    <row r="15" spans="1:14" s="3" customFormat="1" ht="14" x14ac:dyDescent="0.3">
      <c r="A15" s="80"/>
      <c r="B15" s="98" t="s">
        <v>119</v>
      </c>
      <c r="C15" s="32">
        <v>2999</v>
      </c>
      <c r="D15" s="100">
        <f t="shared" si="0"/>
        <v>0.18782488883321852</v>
      </c>
      <c r="E15" s="32" t="s">
        <v>54</v>
      </c>
      <c r="F15" s="100"/>
      <c r="G15" s="32" t="s">
        <v>54</v>
      </c>
      <c r="H15" s="100"/>
      <c r="I15" s="32" t="s">
        <v>54</v>
      </c>
      <c r="J15" s="100"/>
      <c r="K15" s="32" t="s">
        <v>54</v>
      </c>
      <c r="L15" s="55"/>
      <c r="M15" s="80"/>
      <c r="N15" s="80"/>
    </row>
    <row r="16" spans="1:14" s="3" customFormat="1" ht="14" x14ac:dyDescent="0.3">
      <c r="A16" s="80"/>
      <c r="B16" s="98" t="s">
        <v>120</v>
      </c>
      <c r="C16" s="32">
        <v>1004</v>
      </c>
      <c r="D16" s="100">
        <f t="shared" si="0"/>
        <v>6.2879689359303562E-2</v>
      </c>
      <c r="E16" s="32" t="s">
        <v>54</v>
      </c>
      <c r="F16" s="100"/>
      <c r="G16" s="32" t="s">
        <v>54</v>
      </c>
      <c r="H16" s="100"/>
      <c r="I16" s="32" t="s">
        <v>54</v>
      </c>
      <c r="J16" s="100"/>
      <c r="K16" s="32" t="s">
        <v>54</v>
      </c>
      <c r="L16" s="55"/>
      <c r="M16" s="80"/>
      <c r="N16" s="80"/>
    </row>
    <row r="17" spans="1:14" s="3" customFormat="1" ht="14" x14ac:dyDescent="0.3">
      <c r="A17" s="80"/>
      <c r="B17" s="96" t="s">
        <v>121</v>
      </c>
      <c r="C17" s="59"/>
      <c r="D17" s="97"/>
      <c r="E17" s="59"/>
      <c r="F17" s="97"/>
      <c r="G17" s="59"/>
      <c r="H17" s="97"/>
      <c r="I17" s="59"/>
      <c r="J17" s="97"/>
      <c r="K17" s="65"/>
      <c r="L17" s="55"/>
      <c r="M17" s="80"/>
      <c r="N17" s="80"/>
    </row>
    <row r="18" spans="1:14" x14ac:dyDescent="0.35">
      <c r="A18" s="80"/>
      <c r="B18" s="101" t="s">
        <v>122</v>
      </c>
      <c r="C18" s="32">
        <v>4835</v>
      </c>
      <c r="D18" s="100">
        <f>C18/$C$7</f>
        <v>0.30281204985282145</v>
      </c>
      <c r="E18" s="32">
        <v>4538</v>
      </c>
      <c r="F18" s="100">
        <f>E18/$E$7</f>
        <v>0.28838332486019319</v>
      </c>
      <c r="G18" s="32">
        <v>4512</v>
      </c>
      <c r="H18" s="100">
        <v>0.29129549503690505</v>
      </c>
      <c r="I18" s="32">
        <v>4578</v>
      </c>
      <c r="J18" s="100">
        <v>0.29129549503690505</v>
      </c>
      <c r="K18" s="102">
        <v>4452</v>
      </c>
      <c r="L18" s="103">
        <v>0.28999999999999998</v>
      </c>
    </row>
    <row r="19" spans="1:14" x14ac:dyDescent="0.35">
      <c r="A19" s="80"/>
      <c r="B19" s="101" t="s">
        <v>123</v>
      </c>
      <c r="C19" s="32">
        <v>11131</v>
      </c>
      <c r="D19" s="100">
        <f>C19/$C$7</f>
        <v>0.69712532097450997</v>
      </c>
      <c r="E19" s="32">
        <v>11198</v>
      </c>
      <c r="F19" s="100">
        <f>E19/$E$7</f>
        <v>0.71161667513980686</v>
      </c>
      <c r="G19" s="32">
        <v>11117</v>
      </c>
      <c r="H19" s="100">
        <v>0.70870450496309489</v>
      </c>
      <c r="I19" s="32">
        <v>11138</v>
      </c>
      <c r="J19" s="100">
        <v>0.70870450496309489</v>
      </c>
      <c r="K19" s="102">
        <v>10798</v>
      </c>
      <c r="L19" s="103">
        <v>0.71</v>
      </c>
    </row>
    <row r="20" spans="1:14" x14ac:dyDescent="0.35">
      <c r="A20" s="80"/>
      <c r="B20" s="98" t="s">
        <v>124</v>
      </c>
      <c r="C20" s="32" t="s">
        <v>31</v>
      </c>
      <c r="D20" s="100"/>
      <c r="E20" s="32" t="s">
        <v>54</v>
      </c>
      <c r="F20" s="100"/>
      <c r="G20" s="32" t="s">
        <v>54</v>
      </c>
      <c r="H20" s="100"/>
      <c r="I20" s="32" t="s">
        <v>54</v>
      </c>
      <c r="J20" s="100"/>
      <c r="K20" s="32" t="s">
        <v>54</v>
      </c>
      <c r="L20" s="103"/>
    </row>
    <row r="21" spans="1:14" x14ac:dyDescent="0.35">
      <c r="A21" s="80"/>
      <c r="B21" s="98" t="s">
        <v>125</v>
      </c>
      <c r="C21" s="32">
        <v>1</v>
      </c>
      <c r="D21" s="104">
        <f>C21/$C$7</f>
        <v>6.2629172668629042E-5</v>
      </c>
      <c r="E21" s="32" t="s">
        <v>54</v>
      </c>
      <c r="F21" s="100"/>
      <c r="G21" s="32" t="s">
        <v>54</v>
      </c>
      <c r="H21" s="100"/>
      <c r="I21" s="32" t="s">
        <v>54</v>
      </c>
      <c r="J21" s="100"/>
      <c r="K21" s="32" t="s">
        <v>54</v>
      </c>
      <c r="L21" s="103"/>
    </row>
    <row r="22" spans="1:14" s="3" customFormat="1" ht="14" x14ac:dyDescent="0.3">
      <c r="A22" s="80"/>
      <c r="B22" s="96" t="s">
        <v>126</v>
      </c>
      <c r="C22" s="59">
        <v>14668</v>
      </c>
      <c r="D22" s="97">
        <f>C22/$C$7</f>
        <v>0.91864470470345083</v>
      </c>
      <c r="E22" s="59"/>
      <c r="F22" s="97"/>
      <c r="G22" s="59"/>
      <c r="H22" s="97"/>
      <c r="I22" s="59"/>
      <c r="J22" s="97"/>
      <c r="K22" s="65"/>
      <c r="L22" s="55"/>
      <c r="M22" s="80"/>
      <c r="N22" s="80"/>
    </row>
    <row r="23" spans="1:14" x14ac:dyDescent="0.35">
      <c r="A23" s="80"/>
      <c r="B23" s="101" t="s">
        <v>122</v>
      </c>
      <c r="C23" s="32">
        <v>4200</v>
      </c>
      <c r="D23" s="100"/>
      <c r="E23" s="32">
        <v>4538</v>
      </c>
      <c r="F23" s="100">
        <f>E23/$E$7</f>
        <v>0.28838332486019319</v>
      </c>
      <c r="G23" s="32">
        <v>4512</v>
      </c>
      <c r="H23" s="100">
        <v>0.29129549503690505</v>
      </c>
      <c r="I23" s="32">
        <v>4578</v>
      </c>
      <c r="J23" s="100">
        <v>0.29129549503690505</v>
      </c>
      <c r="K23" s="102">
        <v>4452</v>
      </c>
      <c r="L23" s="103">
        <v>0.28999999999999998</v>
      </c>
    </row>
    <row r="24" spans="1:14" x14ac:dyDescent="0.35">
      <c r="A24" s="80"/>
      <c r="B24" s="101" t="s">
        <v>123</v>
      </c>
      <c r="C24" s="32">
        <v>10468</v>
      </c>
      <c r="D24" s="100"/>
      <c r="E24" s="32">
        <v>11198</v>
      </c>
      <c r="F24" s="100">
        <f>E24/$E$7</f>
        <v>0.71161667513980686</v>
      </c>
      <c r="G24" s="32">
        <v>11117</v>
      </c>
      <c r="H24" s="100">
        <v>0.70870450496309489</v>
      </c>
      <c r="I24" s="32">
        <v>11138</v>
      </c>
      <c r="J24" s="100">
        <v>0.70870450496309489</v>
      </c>
      <c r="K24" s="102">
        <v>10798</v>
      </c>
      <c r="L24" s="103">
        <v>0.71</v>
      </c>
    </row>
    <row r="25" spans="1:14" x14ac:dyDescent="0.35">
      <c r="A25" s="80"/>
      <c r="B25" s="98" t="s">
        <v>124</v>
      </c>
      <c r="C25" s="32" t="s">
        <v>31</v>
      </c>
      <c r="D25" s="100"/>
      <c r="E25" s="32" t="s">
        <v>54</v>
      </c>
      <c r="F25" s="100"/>
      <c r="G25" s="32" t="s">
        <v>54</v>
      </c>
      <c r="H25" s="100"/>
      <c r="I25" s="32" t="s">
        <v>54</v>
      </c>
      <c r="J25" s="100"/>
      <c r="K25" s="32" t="s">
        <v>54</v>
      </c>
      <c r="L25" s="103"/>
    </row>
    <row r="26" spans="1:14" x14ac:dyDescent="0.35">
      <c r="A26" s="80"/>
      <c r="B26" s="98" t="s">
        <v>125</v>
      </c>
      <c r="C26" s="32">
        <v>0</v>
      </c>
      <c r="D26" s="100"/>
      <c r="E26" s="32" t="s">
        <v>54</v>
      </c>
      <c r="F26" s="100"/>
      <c r="G26" s="32" t="s">
        <v>54</v>
      </c>
      <c r="H26" s="100"/>
      <c r="I26" s="32" t="s">
        <v>54</v>
      </c>
      <c r="J26" s="100"/>
      <c r="K26" s="32" t="s">
        <v>54</v>
      </c>
      <c r="L26" s="103"/>
    </row>
    <row r="27" spans="1:14" s="3" customFormat="1" ht="14" x14ac:dyDescent="0.3">
      <c r="A27" s="80"/>
      <c r="B27" s="96" t="s">
        <v>127</v>
      </c>
      <c r="C27" s="59">
        <v>1268</v>
      </c>
      <c r="D27" s="97">
        <f>C27/$C$7</f>
        <v>7.941379094382163E-2</v>
      </c>
      <c r="E27" s="32"/>
      <c r="F27" s="100"/>
      <c r="G27" s="32"/>
      <c r="H27" s="100"/>
      <c r="I27" s="32"/>
      <c r="J27" s="100"/>
      <c r="K27" s="102"/>
      <c r="L27" s="55"/>
      <c r="M27" s="80"/>
      <c r="N27" s="80"/>
    </row>
    <row r="28" spans="1:14" x14ac:dyDescent="0.35">
      <c r="A28" s="80"/>
      <c r="B28" s="101" t="s">
        <v>122</v>
      </c>
      <c r="C28" s="32">
        <v>620</v>
      </c>
      <c r="D28" s="100"/>
      <c r="E28" s="32" t="s">
        <v>54</v>
      </c>
      <c r="F28" s="100"/>
      <c r="G28" s="32" t="s">
        <v>54</v>
      </c>
      <c r="H28" s="100"/>
      <c r="I28" s="32" t="s">
        <v>54</v>
      </c>
      <c r="J28" s="100"/>
      <c r="K28" s="32" t="s">
        <v>54</v>
      </c>
      <c r="L28" s="103"/>
    </row>
    <row r="29" spans="1:14" x14ac:dyDescent="0.35">
      <c r="A29" s="80"/>
      <c r="B29" s="101" t="s">
        <v>123</v>
      </c>
      <c r="C29" s="32">
        <v>647</v>
      </c>
      <c r="D29" s="100"/>
      <c r="E29" s="32" t="s">
        <v>54</v>
      </c>
      <c r="F29" s="100"/>
      <c r="G29" s="32" t="s">
        <v>54</v>
      </c>
      <c r="H29" s="100"/>
      <c r="I29" s="32" t="s">
        <v>54</v>
      </c>
      <c r="J29" s="100"/>
      <c r="K29" s="32" t="s">
        <v>54</v>
      </c>
      <c r="L29" s="103"/>
    </row>
    <row r="30" spans="1:14" x14ac:dyDescent="0.35">
      <c r="A30" s="80"/>
      <c r="B30" s="98" t="s">
        <v>124</v>
      </c>
      <c r="C30" s="32" t="s">
        <v>31</v>
      </c>
      <c r="D30" s="100"/>
      <c r="E30" s="32" t="s">
        <v>54</v>
      </c>
      <c r="F30" s="100"/>
      <c r="G30" s="32" t="s">
        <v>54</v>
      </c>
      <c r="H30" s="100"/>
      <c r="I30" s="32" t="s">
        <v>54</v>
      </c>
      <c r="J30" s="100"/>
      <c r="K30" s="32" t="s">
        <v>54</v>
      </c>
      <c r="L30" s="103"/>
    </row>
    <row r="31" spans="1:14" x14ac:dyDescent="0.35">
      <c r="A31" s="80"/>
      <c r="B31" s="98" t="s">
        <v>125</v>
      </c>
      <c r="C31" s="32">
        <v>1</v>
      </c>
      <c r="D31" s="100"/>
      <c r="E31" s="32" t="s">
        <v>54</v>
      </c>
      <c r="F31" s="100"/>
      <c r="G31" s="32" t="s">
        <v>54</v>
      </c>
      <c r="H31" s="100"/>
      <c r="I31" s="32" t="s">
        <v>54</v>
      </c>
      <c r="J31" s="100"/>
      <c r="K31" s="32" t="s">
        <v>54</v>
      </c>
      <c r="L31" s="103"/>
    </row>
    <row r="32" spans="1:14" s="3" customFormat="1" ht="14" x14ac:dyDescent="0.3">
      <c r="A32" s="80"/>
      <c r="B32" s="96" t="s">
        <v>128</v>
      </c>
      <c r="C32" s="59">
        <v>31</v>
      </c>
      <c r="D32" s="105">
        <f>C32/$C$7</f>
        <v>1.9415043527275006E-3</v>
      </c>
      <c r="E32" s="32"/>
      <c r="F32" s="100"/>
      <c r="G32" s="32"/>
      <c r="H32" s="100"/>
      <c r="I32" s="32"/>
      <c r="J32" s="100"/>
      <c r="K32" s="102"/>
      <c r="L32" s="55"/>
      <c r="M32" s="80"/>
      <c r="N32" s="80"/>
    </row>
    <row r="33" spans="1:14" x14ac:dyDescent="0.35">
      <c r="A33" s="80"/>
      <c r="B33" s="101" t="s">
        <v>122</v>
      </c>
      <c r="C33" s="32">
        <v>15</v>
      </c>
      <c r="D33" s="100"/>
      <c r="E33" s="32" t="s">
        <v>54</v>
      </c>
      <c r="F33" s="100"/>
      <c r="G33" s="32" t="s">
        <v>54</v>
      </c>
      <c r="H33" s="100"/>
      <c r="I33" s="32" t="s">
        <v>54</v>
      </c>
      <c r="J33" s="100"/>
      <c r="K33" s="32" t="s">
        <v>54</v>
      </c>
      <c r="L33" s="103"/>
    </row>
    <row r="34" spans="1:14" x14ac:dyDescent="0.35">
      <c r="A34" s="80"/>
      <c r="B34" s="101" t="s">
        <v>123</v>
      </c>
      <c r="C34" s="32">
        <v>16</v>
      </c>
      <c r="D34" s="100"/>
      <c r="E34" s="32" t="s">
        <v>54</v>
      </c>
      <c r="F34" s="100"/>
      <c r="G34" s="32" t="s">
        <v>54</v>
      </c>
      <c r="H34" s="100"/>
      <c r="I34" s="32" t="s">
        <v>54</v>
      </c>
      <c r="J34" s="100"/>
      <c r="K34" s="32" t="s">
        <v>54</v>
      </c>
      <c r="L34" s="103"/>
    </row>
    <row r="35" spans="1:14" x14ac:dyDescent="0.35">
      <c r="A35" s="80"/>
      <c r="B35" s="98" t="s">
        <v>124</v>
      </c>
      <c r="C35" s="32" t="s">
        <v>31</v>
      </c>
      <c r="D35" s="100"/>
      <c r="E35" s="32" t="s">
        <v>54</v>
      </c>
      <c r="F35" s="100"/>
      <c r="G35" s="32" t="s">
        <v>54</v>
      </c>
      <c r="H35" s="100"/>
      <c r="I35" s="32" t="s">
        <v>54</v>
      </c>
      <c r="J35" s="100"/>
      <c r="K35" s="32" t="s">
        <v>54</v>
      </c>
      <c r="L35" s="103"/>
    </row>
    <row r="36" spans="1:14" x14ac:dyDescent="0.35">
      <c r="A36" s="80"/>
      <c r="B36" s="98" t="s">
        <v>125</v>
      </c>
      <c r="C36" s="32">
        <v>0</v>
      </c>
      <c r="D36" s="100"/>
      <c r="E36" s="32" t="s">
        <v>54</v>
      </c>
      <c r="F36" s="100"/>
      <c r="G36" s="32" t="s">
        <v>54</v>
      </c>
      <c r="H36" s="100"/>
      <c r="I36" s="32" t="s">
        <v>54</v>
      </c>
      <c r="J36" s="100"/>
      <c r="K36" s="32" t="s">
        <v>54</v>
      </c>
      <c r="L36" s="103"/>
    </row>
    <row r="37" spans="1:14" s="3" customFormat="1" ht="14" x14ac:dyDescent="0.3">
      <c r="A37" s="80"/>
      <c r="B37" s="106" t="s">
        <v>129</v>
      </c>
      <c r="C37" s="59"/>
      <c r="D37" s="59"/>
      <c r="E37" s="59"/>
      <c r="F37" s="97"/>
      <c r="G37" s="59"/>
      <c r="H37" s="97"/>
      <c r="I37" s="59"/>
      <c r="J37" s="97"/>
      <c r="K37" s="65"/>
      <c r="L37" s="55"/>
      <c r="M37" s="80"/>
      <c r="N37" s="80"/>
    </row>
    <row r="38" spans="1:14" x14ac:dyDescent="0.35">
      <c r="A38" s="80"/>
      <c r="B38" s="96" t="s">
        <v>130</v>
      </c>
      <c r="C38" s="59">
        <v>2456</v>
      </c>
      <c r="D38" s="97">
        <v>0.15381724807415301</v>
      </c>
      <c r="E38" s="32"/>
      <c r="F38" s="100"/>
      <c r="G38" s="32"/>
      <c r="H38" s="100"/>
      <c r="I38" s="32"/>
      <c r="J38" s="100"/>
      <c r="K38" s="59"/>
      <c r="L38" s="55"/>
    </row>
    <row r="39" spans="1:14" x14ac:dyDescent="0.35">
      <c r="A39" s="80"/>
      <c r="B39" s="106" t="s">
        <v>131</v>
      </c>
      <c r="C39" s="32"/>
      <c r="D39" s="32"/>
      <c r="E39" s="32"/>
      <c r="F39" s="100"/>
      <c r="G39" s="32"/>
      <c r="H39" s="100"/>
      <c r="I39" s="32"/>
      <c r="J39" s="100"/>
      <c r="K39" s="59"/>
      <c r="L39" s="55"/>
    </row>
    <row r="40" spans="1:14" x14ac:dyDescent="0.35">
      <c r="A40" s="80"/>
      <c r="B40" s="107" t="s">
        <v>132</v>
      </c>
      <c r="C40" s="59"/>
      <c r="D40" s="97"/>
      <c r="E40" s="59"/>
      <c r="F40" s="97"/>
      <c r="G40" s="59"/>
      <c r="H40" s="97"/>
      <c r="I40" s="59"/>
      <c r="J40" s="97"/>
      <c r="K40" s="65"/>
      <c r="L40" s="108"/>
    </row>
    <row r="41" spans="1:14" x14ac:dyDescent="0.35">
      <c r="A41" s="80"/>
      <c r="B41" s="101" t="s">
        <v>133</v>
      </c>
      <c r="C41" s="32">
        <v>3</v>
      </c>
      <c r="D41" s="100">
        <v>0.3</v>
      </c>
      <c r="E41" s="32">
        <v>2</v>
      </c>
      <c r="F41" s="100">
        <f>2/9</f>
        <v>0.22222222222222221</v>
      </c>
      <c r="G41" s="32">
        <v>1</v>
      </c>
      <c r="H41" s="100">
        <v>0.1111111111111111</v>
      </c>
      <c r="I41" s="32">
        <v>2</v>
      </c>
      <c r="J41" s="100">
        <v>0.2</v>
      </c>
      <c r="K41" s="109">
        <v>3</v>
      </c>
      <c r="L41" s="103">
        <v>0.3</v>
      </c>
    </row>
    <row r="42" spans="1:14" x14ac:dyDescent="0.35">
      <c r="A42" s="80"/>
      <c r="B42" s="101" t="s">
        <v>123</v>
      </c>
      <c r="C42" s="32">
        <v>7</v>
      </c>
      <c r="D42" s="100">
        <v>0.7</v>
      </c>
      <c r="E42" s="32">
        <v>7</v>
      </c>
      <c r="F42" s="100">
        <f>7/9</f>
        <v>0.77777777777777779</v>
      </c>
      <c r="G42" s="32">
        <v>8</v>
      </c>
      <c r="H42" s="100">
        <v>0.88888888888888884</v>
      </c>
      <c r="I42" s="32">
        <v>8</v>
      </c>
      <c r="J42" s="100">
        <v>0.8</v>
      </c>
      <c r="K42" s="109">
        <v>7</v>
      </c>
      <c r="L42" s="103">
        <v>0.7</v>
      </c>
    </row>
    <row r="43" spans="1:14" x14ac:dyDescent="0.35">
      <c r="A43" s="80"/>
      <c r="B43" s="101" t="s">
        <v>134</v>
      </c>
      <c r="C43" s="32">
        <v>0</v>
      </c>
      <c r="D43" s="100"/>
      <c r="E43" s="32">
        <v>0</v>
      </c>
      <c r="F43" s="100"/>
      <c r="G43" s="32">
        <v>0</v>
      </c>
      <c r="H43" s="100"/>
      <c r="I43" s="32">
        <v>0</v>
      </c>
      <c r="J43" s="100"/>
      <c r="K43" s="109">
        <v>0</v>
      </c>
      <c r="L43" s="110"/>
    </row>
    <row r="44" spans="1:14" x14ac:dyDescent="0.35">
      <c r="A44" s="80"/>
      <c r="B44" s="101" t="s">
        <v>135</v>
      </c>
      <c r="C44" s="32">
        <v>1</v>
      </c>
      <c r="D44" s="100">
        <v>0.1</v>
      </c>
      <c r="E44" s="32">
        <v>1</v>
      </c>
      <c r="F44" s="100">
        <f>1/9</f>
        <v>0.1111111111111111</v>
      </c>
      <c r="G44" s="32">
        <v>1</v>
      </c>
      <c r="H44" s="100">
        <v>0.1111111111111111</v>
      </c>
      <c r="I44" s="32">
        <v>2</v>
      </c>
      <c r="J44" s="111">
        <v>0.2</v>
      </c>
      <c r="K44" s="109">
        <v>2</v>
      </c>
      <c r="L44" s="112">
        <v>0.2</v>
      </c>
    </row>
    <row r="45" spans="1:14" x14ac:dyDescent="0.35">
      <c r="A45" s="80"/>
      <c r="B45" s="101" t="s">
        <v>136</v>
      </c>
      <c r="C45" s="32">
        <v>9</v>
      </c>
      <c r="D45" s="100">
        <v>0.9</v>
      </c>
      <c r="E45" s="32">
        <v>8</v>
      </c>
      <c r="F45" s="100">
        <f>8/9</f>
        <v>0.88888888888888884</v>
      </c>
      <c r="G45" s="32">
        <v>8</v>
      </c>
      <c r="H45" s="100">
        <v>0.88888888888888884</v>
      </c>
      <c r="I45" s="32">
        <v>8</v>
      </c>
      <c r="J45" s="111">
        <v>0.8</v>
      </c>
      <c r="K45" s="109">
        <v>8</v>
      </c>
      <c r="L45" s="112">
        <v>0.8</v>
      </c>
    </row>
    <row r="46" spans="1:14" x14ac:dyDescent="0.35">
      <c r="A46" s="80"/>
      <c r="B46" s="106" t="s">
        <v>137</v>
      </c>
      <c r="C46" s="32"/>
      <c r="D46" s="100"/>
      <c r="E46" s="32"/>
      <c r="F46" s="100"/>
      <c r="G46" s="32"/>
      <c r="H46" s="100"/>
      <c r="I46" s="32"/>
      <c r="J46" s="100"/>
      <c r="K46" s="113"/>
      <c r="L46" s="114"/>
    </row>
    <row r="47" spans="1:14" x14ac:dyDescent="0.35">
      <c r="A47" s="80"/>
      <c r="B47" s="101" t="s">
        <v>133</v>
      </c>
      <c r="C47" s="32">
        <v>0</v>
      </c>
      <c r="D47" s="100"/>
      <c r="E47" s="32">
        <v>1</v>
      </c>
      <c r="F47" s="100">
        <f>1/5</f>
        <v>0.2</v>
      </c>
      <c r="G47" s="32">
        <v>1</v>
      </c>
      <c r="H47" s="100">
        <v>0.14285714285714285</v>
      </c>
      <c r="I47" s="32">
        <v>0</v>
      </c>
      <c r="J47" s="100"/>
      <c r="K47" s="109">
        <v>1</v>
      </c>
      <c r="L47" s="103">
        <v>0.125</v>
      </c>
    </row>
    <row r="48" spans="1:14" x14ac:dyDescent="0.35">
      <c r="A48" s="80"/>
      <c r="B48" s="101" t="s">
        <v>123</v>
      </c>
      <c r="C48" s="32">
        <v>6</v>
      </c>
      <c r="D48" s="100">
        <v>1</v>
      </c>
      <c r="E48" s="32">
        <v>4</v>
      </c>
      <c r="F48" s="100">
        <v>0.8</v>
      </c>
      <c r="G48" s="32">
        <v>6</v>
      </c>
      <c r="H48" s="100">
        <v>0.8571428571428571</v>
      </c>
      <c r="I48" s="32">
        <v>9</v>
      </c>
      <c r="J48" s="100">
        <v>1</v>
      </c>
      <c r="K48" s="109">
        <v>7</v>
      </c>
      <c r="L48" s="103">
        <v>0.875</v>
      </c>
    </row>
    <row r="49" spans="1:12" x14ac:dyDescent="0.35">
      <c r="A49" s="80"/>
      <c r="B49" s="101" t="s">
        <v>134</v>
      </c>
      <c r="C49" s="32">
        <v>0</v>
      </c>
      <c r="D49" s="100"/>
      <c r="E49" s="32">
        <v>0</v>
      </c>
      <c r="F49" s="100"/>
      <c r="G49" s="32">
        <v>0</v>
      </c>
      <c r="H49" s="100"/>
      <c r="I49" s="32">
        <v>0</v>
      </c>
      <c r="J49" s="100"/>
      <c r="K49" s="109">
        <v>0</v>
      </c>
      <c r="L49" s="110"/>
    </row>
    <row r="50" spans="1:12" x14ac:dyDescent="0.35">
      <c r="A50" s="80"/>
      <c r="B50" s="101" t="s">
        <v>135</v>
      </c>
      <c r="C50" s="32">
        <v>0</v>
      </c>
      <c r="D50" s="100"/>
      <c r="E50" s="32">
        <v>0</v>
      </c>
      <c r="F50" s="100"/>
      <c r="G50" s="32">
        <v>1</v>
      </c>
      <c r="H50" s="100">
        <v>0.14285714285714285</v>
      </c>
      <c r="I50" s="32">
        <v>2</v>
      </c>
      <c r="J50" s="100">
        <v>0.22222222222222221</v>
      </c>
      <c r="K50" s="109">
        <v>1</v>
      </c>
      <c r="L50" s="112">
        <f>1/8</f>
        <v>0.125</v>
      </c>
    </row>
    <row r="51" spans="1:12" x14ac:dyDescent="0.35">
      <c r="A51" s="80"/>
      <c r="B51" s="101" t="s">
        <v>136</v>
      </c>
      <c r="C51" s="32">
        <v>6</v>
      </c>
      <c r="D51" s="100">
        <v>1</v>
      </c>
      <c r="E51" s="32">
        <v>5</v>
      </c>
      <c r="F51" s="100">
        <v>1</v>
      </c>
      <c r="G51" s="32">
        <v>6</v>
      </c>
      <c r="H51" s="100">
        <v>0.8571428571428571</v>
      </c>
      <c r="I51" s="32">
        <v>7</v>
      </c>
      <c r="J51" s="100">
        <v>0.77777777777777779</v>
      </c>
      <c r="K51" s="109">
        <v>7</v>
      </c>
      <c r="L51" s="112">
        <f>7/8</f>
        <v>0.875</v>
      </c>
    </row>
    <row r="52" spans="1:12" x14ac:dyDescent="0.35">
      <c r="A52" s="80"/>
      <c r="B52" s="106" t="s">
        <v>138</v>
      </c>
      <c r="C52" s="32"/>
      <c r="D52" s="100"/>
      <c r="E52" s="32"/>
      <c r="F52" s="100"/>
      <c r="G52" s="32"/>
      <c r="H52" s="100"/>
      <c r="I52" s="32"/>
      <c r="J52" s="100"/>
      <c r="K52" s="59"/>
      <c r="L52" s="55"/>
    </row>
    <row r="53" spans="1:12" x14ac:dyDescent="0.35">
      <c r="A53" s="80"/>
      <c r="B53" s="101" t="s">
        <v>139</v>
      </c>
      <c r="C53" s="32">
        <v>92</v>
      </c>
      <c r="D53" s="115">
        <f>C53/(C54+C53)</f>
        <v>0.81415929203539827</v>
      </c>
      <c r="E53" s="59" t="s">
        <v>54</v>
      </c>
      <c r="F53" s="100"/>
      <c r="G53" s="59" t="s">
        <v>54</v>
      </c>
      <c r="H53" s="100"/>
      <c r="I53" s="59" t="s">
        <v>54</v>
      </c>
      <c r="J53" s="100"/>
      <c r="K53" s="59" t="s">
        <v>54</v>
      </c>
      <c r="L53" s="103"/>
    </row>
    <row r="54" spans="1:12" x14ac:dyDescent="0.35">
      <c r="A54" s="80"/>
      <c r="B54" s="101" t="s">
        <v>140</v>
      </c>
      <c r="C54" s="32">
        <v>21</v>
      </c>
      <c r="D54" s="115">
        <f>C54/(C53+C54)</f>
        <v>0.18584070796460178</v>
      </c>
      <c r="E54" s="59" t="s">
        <v>54</v>
      </c>
      <c r="F54" s="100"/>
      <c r="G54" s="59" t="s">
        <v>54</v>
      </c>
      <c r="H54" s="100"/>
      <c r="I54" s="59" t="s">
        <v>54</v>
      </c>
      <c r="J54" s="100"/>
      <c r="K54" s="59" t="s">
        <v>54</v>
      </c>
      <c r="L54" s="103"/>
    </row>
    <row r="55" spans="1:12" x14ac:dyDescent="0.35">
      <c r="A55" s="80"/>
      <c r="B55" s="116" t="s">
        <v>141</v>
      </c>
      <c r="C55" s="32">
        <v>1948</v>
      </c>
      <c r="D55" s="100">
        <v>0.78</v>
      </c>
      <c r="E55" s="32">
        <v>1928</v>
      </c>
      <c r="F55" s="100"/>
      <c r="G55" s="59" t="s">
        <v>54</v>
      </c>
      <c r="H55" s="100"/>
      <c r="I55" s="59" t="s">
        <v>54</v>
      </c>
      <c r="J55" s="100"/>
      <c r="K55" s="59" t="s">
        <v>54</v>
      </c>
      <c r="L55" s="103"/>
    </row>
    <row r="56" spans="1:12" x14ac:dyDescent="0.35">
      <c r="A56" s="80"/>
      <c r="B56" s="116" t="s">
        <v>142</v>
      </c>
      <c r="C56" s="32">
        <v>560</v>
      </c>
      <c r="D56" s="100">
        <f>C56/(C55+C56)</f>
        <v>0.22328548644338117</v>
      </c>
      <c r="E56" s="32">
        <f>537</f>
        <v>537</v>
      </c>
      <c r="F56" s="117">
        <v>0.22</v>
      </c>
      <c r="G56" s="32">
        <v>505</v>
      </c>
      <c r="H56" s="117">
        <v>0.21</v>
      </c>
      <c r="I56" s="59" t="s">
        <v>54</v>
      </c>
      <c r="J56" s="117">
        <v>0.2</v>
      </c>
      <c r="K56" s="59" t="s">
        <v>54</v>
      </c>
      <c r="L56" s="103">
        <v>0.19</v>
      </c>
    </row>
    <row r="57" spans="1:12" x14ac:dyDescent="0.35">
      <c r="A57" s="80"/>
      <c r="B57" s="101" t="s">
        <v>134</v>
      </c>
      <c r="C57" s="32">
        <v>2217</v>
      </c>
      <c r="D57" s="100">
        <f>C57/C7</f>
        <v>0.13884887580635061</v>
      </c>
      <c r="E57" s="32">
        <v>1626</v>
      </c>
      <c r="F57" s="100">
        <f t="shared" ref="F57:F59" si="1">E57/$E$7</f>
        <v>0.10332994407727504</v>
      </c>
      <c r="G57" s="32">
        <v>1609</v>
      </c>
      <c r="H57" s="100">
        <v>0.10294964489090792</v>
      </c>
      <c r="I57" s="32">
        <v>1618</v>
      </c>
      <c r="J57" s="100">
        <v>0.10295240519216085</v>
      </c>
      <c r="K57" s="102">
        <v>1420</v>
      </c>
      <c r="L57" s="103">
        <v>9.3114754098360661E-2</v>
      </c>
    </row>
    <row r="58" spans="1:12" x14ac:dyDescent="0.35">
      <c r="A58" s="80"/>
      <c r="B58" s="101" t="s">
        <v>135</v>
      </c>
      <c r="C58" s="32">
        <v>8686</v>
      </c>
      <c r="D58" s="100">
        <f>C58/C7</f>
        <v>0.54399699379971189</v>
      </c>
      <c r="E58" s="32">
        <v>8370</v>
      </c>
      <c r="F58" s="100">
        <f t="shared" si="1"/>
        <v>0.53190137264870363</v>
      </c>
      <c r="G58" s="32">
        <v>8357</v>
      </c>
      <c r="H58" s="100">
        <v>0.53471111395482751</v>
      </c>
      <c r="I58" s="32">
        <v>8537</v>
      </c>
      <c r="J58" s="100">
        <v>0.54320437770425045</v>
      </c>
      <c r="K58" s="102">
        <v>8412</v>
      </c>
      <c r="L58" s="103">
        <v>0.55160655737704922</v>
      </c>
    </row>
    <row r="59" spans="1:12" x14ac:dyDescent="0.35">
      <c r="A59" s="80"/>
      <c r="B59" s="101" t="s">
        <v>136</v>
      </c>
      <c r="C59" s="32">
        <v>5064</v>
      </c>
      <c r="D59" s="100">
        <f>C59/C7</f>
        <v>0.31715413039393747</v>
      </c>
      <c r="E59" s="32">
        <v>5740</v>
      </c>
      <c r="F59" s="100">
        <f t="shared" si="1"/>
        <v>0.36476868327402134</v>
      </c>
      <c r="G59" s="32">
        <v>5663</v>
      </c>
      <c r="H59" s="100">
        <v>0.36233924115426452</v>
      </c>
      <c r="I59" s="32">
        <v>5561</v>
      </c>
      <c r="J59" s="100">
        <v>0.35384321710358868</v>
      </c>
      <c r="K59" s="102">
        <v>5418</v>
      </c>
      <c r="L59" s="103">
        <v>0.35527868852459016</v>
      </c>
    </row>
    <row r="60" spans="1:12" x14ac:dyDescent="0.35">
      <c r="A60" s="80"/>
      <c r="B60" s="101" t="s">
        <v>143</v>
      </c>
      <c r="C60" s="32" t="s">
        <v>24</v>
      </c>
      <c r="D60" s="100"/>
      <c r="E60" s="32"/>
      <c r="F60" s="32" t="s">
        <v>54</v>
      </c>
      <c r="G60" s="32"/>
      <c r="H60" s="32" t="s">
        <v>54</v>
      </c>
      <c r="I60" s="32"/>
      <c r="J60" s="32" t="s">
        <v>54</v>
      </c>
      <c r="K60" s="109"/>
      <c r="L60" s="60" t="s">
        <v>54</v>
      </c>
    </row>
    <row r="61" spans="1:12" ht="15.5" x14ac:dyDescent="0.35">
      <c r="A61" s="80"/>
      <c r="B61" s="106" t="s">
        <v>144</v>
      </c>
      <c r="C61" s="32"/>
      <c r="D61" s="118"/>
      <c r="E61" s="32"/>
      <c r="F61" s="100"/>
      <c r="G61" s="32"/>
      <c r="H61" s="100"/>
      <c r="I61" s="32"/>
      <c r="J61" s="100"/>
      <c r="K61" s="109"/>
      <c r="L61" s="112"/>
    </row>
    <row r="62" spans="1:12" ht="26.5" x14ac:dyDescent="0.35">
      <c r="A62" s="80"/>
      <c r="B62" s="101" t="s">
        <v>145</v>
      </c>
      <c r="C62" s="32">
        <v>14591</v>
      </c>
      <c r="D62" s="100">
        <v>0.98</v>
      </c>
      <c r="E62" s="32"/>
      <c r="F62" s="59" t="s">
        <v>54</v>
      </c>
      <c r="G62" s="32"/>
      <c r="H62" s="59" t="s">
        <v>54</v>
      </c>
      <c r="I62" s="32"/>
      <c r="J62" s="59" t="s">
        <v>54</v>
      </c>
      <c r="K62" s="109"/>
      <c r="L62" s="55" t="s">
        <v>54</v>
      </c>
    </row>
    <row r="63" spans="1:12" ht="26.5" x14ac:dyDescent="0.35">
      <c r="A63" s="80"/>
      <c r="B63" s="101" t="s">
        <v>146</v>
      </c>
      <c r="C63" s="32">
        <v>758</v>
      </c>
      <c r="D63" s="100">
        <f>C63/$C$7</f>
        <v>4.7472912882820816E-2</v>
      </c>
      <c r="E63" s="32"/>
      <c r="F63" s="59" t="s">
        <v>54</v>
      </c>
      <c r="G63" s="32"/>
      <c r="H63" s="59" t="s">
        <v>54</v>
      </c>
      <c r="I63" s="32"/>
      <c r="J63" s="59" t="s">
        <v>54</v>
      </c>
      <c r="K63" s="109"/>
      <c r="L63" s="55" t="s">
        <v>54</v>
      </c>
    </row>
    <row r="64" spans="1:12" x14ac:dyDescent="0.35">
      <c r="A64" s="80"/>
      <c r="B64" s="101" t="s">
        <v>147</v>
      </c>
      <c r="C64" s="32">
        <v>473</v>
      </c>
      <c r="D64" s="100"/>
      <c r="E64" s="32"/>
      <c r="F64" s="59" t="s">
        <v>54</v>
      </c>
      <c r="G64" s="32"/>
      <c r="H64" s="59" t="s">
        <v>54</v>
      </c>
      <c r="I64" s="32"/>
      <c r="J64" s="59" t="s">
        <v>54</v>
      </c>
      <c r="K64" s="109"/>
      <c r="L64" s="55" t="s">
        <v>54</v>
      </c>
    </row>
    <row r="65" spans="1:14" x14ac:dyDescent="0.35">
      <c r="A65" s="80"/>
      <c r="B65" s="101" t="s">
        <v>148</v>
      </c>
      <c r="C65" s="32">
        <v>285</v>
      </c>
      <c r="D65" s="100"/>
      <c r="E65" s="32"/>
      <c r="F65" s="59" t="s">
        <v>54</v>
      </c>
      <c r="G65" s="32"/>
      <c r="H65" s="59" t="s">
        <v>54</v>
      </c>
      <c r="I65" s="32"/>
      <c r="J65" s="59" t="s">
        <v>54</v>
      </c>
      <c r="K65" s="109"/>
      <c r="L65" s="55" t="s">
        <v>54</v>
      </c>
    </row>
    <row r="66" spans="1:14" x14ac:dyDescent="0.35">
      <c r="A66" s="80"/>
      <c r="B66" s="101" t="s">
        <v>149</v>
      </c>
      <c r="C66" s="32">
        <v>0</v>
      </c>
      <c r="D66" s="100"/>
      <c r="E66" s="32"/>
      <c r="F66" s="32"/>
      <c r="G66" s="32"/>
      <c r="H66" s="32"/>
      <c r="I66" s="32"/>
      <c r="J66" s="32"/>
      <c r="K66" s="109"/>
      <c r="L66" s="60"/>
    </row>
    <row r="67" spans="1:14" s="3" customFormat="1" ht="15" x14ac:dyDescent="0.3">
      <c r="A67" s="80"/>
      <c r="B67" s="96" t="s">
        <v>150</v>
      </c>
      <c r="C67" s="59"/>
      <c r="D67" s="97">
        <v>0.44900000000000001</v>
      </c>
      <c r="E67" s="59"/>
      <c r="F67" s="97">
        <v>0.39</v>
      </c>
      <c r="G67" s="59"/>
      <c r="H67" s="97">
        <v>0.441</v>
      </c>
      <c r="I67" s="59"/>
      <c r="J67" s="97">
        <v>0.45</v>
      </c>
      <c r="K67" s="65"/>
      <c r="L67" s="108">
        <v>0.56999999999999995</v>
      </c>
      <c r="M67" s="87"/>
      <c r="N67" s="80"/>
    </row>
    <row r="68" spans="1:14" s="3" customFormat="1" ht="14" x14ac:dyDescent="0.3">
      <c r="A68" s="80"/>
      <c r="B68" s="96" t="s">
        <v>151</v>
      </c>
      <c r="C68" s="59"/>
      <c r="D68" s="97"/>
      <c r="E68" s="59"/>
      <c r="F68" s="97"/>
      <c r="G68" s="59"/>
      <c r="H68" s="97"/>
      <c r="I68" s="59"/>
      <c r="J68" s="97"/>
      <c r="K68" s="65"/>
      <c r="L68" s="108"/>
      <c r="M68" s="87"/>
      <c r="N68" s="80"/>
    </row>
    <row r="69" spans="1:14" s="3" customFormat="1" ht="14" x14ac:dyDescent="0.3">
      <c r="A69" s="80"/>
      <c r="B69" s="98" t="s">
        <v>113</v>
      </c>
      <c r="C69" s="32">
        <v>0</v>
      </c>
      <c r="D69" s="100">
        <v>0</v>
      </c>
      <c r="E69" s="59" t="s">
        <v>54</v>
      </c>
      <c r="F69" s="97"/>
      <c r="G69" s="59" t="s">
        <v>54</v>
      </c>
      <c r="H69" s="97"/>
      <c r="I69" s="59" t="s">
        <v>54</v>
      </c>
      <c r="J69" s="97"/>
      <c r="K69" s="59" t="s">
        <v>54</v>
      </c>
      <c r="L69" s="108"/>
      <c r="M69" s="87"/>
      <c r="N69" s="80"/>
    </row>
    <row r="70" spans="1:14" s="3" customFormat="1" ht="14" x14ac:dyDescent="0.3">
      <c r="A70" s="80"/>
      <c r="B70" s="98" t="s">
        <v>114</v>
      </c>
      <c r="C70" s="32">
        <v>406</v>
      </c>
      <c r="D70" s="100">
        <v>0.12</v>
      </c>
      <c r="E70" s="59" t="s">
        <v>54</v>
      </c>
      <c r="F70" s="97"/>
      <c r="G70" s="59" t="s">
        <v>54</v>
      </c>
      <c r="H70" s="97"/>
      <c r="I70" s="59" t="s">
        <v>54</v>
      </c>
      <c r="J70" s="97"/>
      <c r="K70" s="59" t="s">
        <v>54</v>
      </c>
      <c r="L70" s="108"/>
      <c r="M70" s="87"/>
      <c r="N70" s="80"/>
    </row>
    <row r="71" spans="1:14" s="3" customFormat="1" ht="14" x14ac:dyDescent="0.3">
      <c r="A71" s="80"/>
      <c r="B71" s="98" t="s">
        <v>116</v>
      </c>
      <c r="C71" s="32">
        <v>215</v>
      </c>
      <c r="D71" s="100">
        <v>7.0000000000000007E-2</v>
      </c>
      <c r="E71" s="59" t="s">
        <v>54</v>
      </c>
      <c r="F71" s="97"/>
      <c r="G71" s="59" t="s">
        <v>54</v>
      </c>
      <c r="H71" s="97"/>
      <c r="I71" s="59" t="s">
        <v>54</v>
      </c>
      <c r="J71" s="97"/>
      <c r="K71" s="59" t="s">
        <v>54</v>
      </c>
      <c r="L71" s="108"/>
      <c r="M71" s="87"/>
      <c r="N71" s="80"/>
    </row>
    <row r="72" spans="1:14" s="3" customFormat="1" ht="14" x14ac:dyDescent="0.3">
      <c r="A72" s="80"/>
      <c r="B72" s="98" t="s">
        <v>118</v>
      </c>
      <c r="C72" s="32">
        <v>5826</v>
      </c>
      <c r="D72" s="100">
        <v>0.78</v>
      </c>
      <c r="E72" s="59" t="s">
        <v>54</v>
      </c>
      <c r="F72" s="97"/>
      <c r="G72" s="59" t="s">
        <v>54</v>
      </c>
      <c r="H72" s="97"/>
      <c r="I72" s="59" t="s">
        <v>54</v>
      </c>
      <c r="J72" s="97"/>
      <c r="K72" s="59" t="s">
        <v>54</v>
      </c>
      <c r="L72" s="108"/>
      <c r="M72" s="87"/>
      <c r="N72" s="80"/>
    </row>
    <row r="73" spans="1:14" s="3" customFormat="1" ht="14" x14ac:dyDescent="0.3">
      <c r="A73" s="80"/>
      <c r="B73" s="98" t="s">
        <v>120</v>
      </c>
      <c r="C73" s="32">
        <v>265</v>
      </c>
      <c r="D73" s="100">
        <v>0.3</v>
      </c>
      <c r="E73" s="59" t="s">
        <v>54</v>
      </c>
      <c r="F73" s="97"/>
      <c r="G73" s="59" t="s">
        <v>54</v>
      </c>
      <c r="H73" s="97"/>
      <c r="I73" s="59" t="s">
        <v>54</v>
      </c>
      <c r="J73" s="97"/>
      <c r="K73" s="59" t="s">
        <v>54</v>
      </c>
      <c r="L73" s="108"/>
      <c r="M73" s="87"/>
      <c r="N73" s="80"/>
    </row>
    <row r="74" spans="1:14" s="3" customFormat="1" ht="14" x14ac:dyDescent="0.3">
      <c r="A74" s="80"/>
      <c r="B74" s="96" t="s">
        <v>152</v>
      </c>
      <c r="C74" s="32">
        <v>4874</v>
      </c>
      <c r="D74" s="100">
        <v>0.80500000000000005</v>
      </c>
      <c r="E74" s="59" t="s">
        <v>54</v>
      </c>
      <c r="F74" s="97"/>
      <c r="G74" s="59" t="s">
        <v>54</v>
      </c>
      <c r="H74" s="97"/>
      <c r="I74" s="59" t="s">
        <v>54</v>
      </c>
      <c r="J74" s="97"/>
      <c r="K74" s="59" t="s">
        <v>54</v>
      </c>
      <c r="L74" s="108"/>
      <c r="M74" s="87"/>
      <c r="N74" s="80"/>
    </row>
    <row r="75" spans="1:14" s="3" customFormat="1" ht="14" x14ac:dyDescent="0.3">
      <c r="A75" s="80"/>
      <c r="B75" s="98" t="s">
        <v>153</v>
      </c>
      <c r="C75" s="32">
        <v>2574</v>
      </c>
      <c r="D75" s="100">
        <v>0.86599999999999999</v>
      </c>
      <c r="E75" s="59" t="s">
        <v>54</v>
      </c>
      <c r="F75" s="97"/>
      <c r="G75" s="59" t="s">
        <v>54</v>
      </c>
      <c r="H75" s="97"/>
      <c r="I75" s="59" t="s">
        <v>54</v>
      </c>
      <c r="J75" s="97"/>
      <c r="K75" s="59" t="s">
        <v>54</v>
      </c>
      <c r="L75" s="108"/>
      <c r="M75" s="87"/>
      <c r="N75" s="80"/>
    </row>
    <row r="76" spans="1:14" s="3" customFormat="1" ht="15" x14ac:dyDescent="0.3">
      <c r="A76" s="80"/>
      <c r="B76" s="96" t="s">
        <v>154</v>
      </c>
      <c r="C76" s="59"/>
      <c r="D76" s="97"/>
      <c r="E76" s="59"/>
      <c r="F76" s="97"/>
      <c r="G76" s="59"/>
      <c r="H76" s="97"/>
      <c r="I76" s="59"/>
      <c r="J76" s="97"/>
      <c r="K76" s="65"/>
      <c r="L76" s="108"/>
      <c r="M76" s="87"/>
      <c r="N76" s="80"/>
    </row>
    <row r="77" spans="1:14" s="3" customFormat="1" ht="14" x14ac:dyDescent="0.3">
      <c r="A77" s="80"/>
      <c r="B77" s="96" t="s">
        <v>152</v>
      </c>
      <c r="C77" s="32">
        <v>5070.8999999999996</v>
      </c>
      <c r="D77" s="100">
        <v>0.83699999999999997</v>
      </c>
      <c r="E77" s="59" t="s">
        <v>54</v>
      </c>
      <c r="F77" s="97"/>
      <c r="G77" s="59" t="s">
        <v>54</v>
      </c>
      <c r="H77" s="97"/>
      <c r="I77" s="59" t="s">
        <v>54</v>
      </c>
      <c r="J77" s="97"/>
      <c r="K77" s="59" t="s">
        <v>54</v>
      </c>
      <c r="L77" s="108"/>
      <c r="M77" s="87"/>
      <c r="N77" s="80"/>
    </row>
    <row r="78" spans="1:14" s="3" customFormat="1" ht="14" x14ac:dyDescent="0.3">
      <c r="A78" s="80"/>
      <c r="B78" s="98" t="s">
        <v>153</v>
      </c>
      <c r="C78" s="32">
        <v>2889</v>
      </c>
      <c r="D78" s="100">
        <v>0.97099999999999997</v>
      </c>
      <c r="E78" s="59" t="s">
        <v>54</v>
      </c>
      <c r="F78" s="97"/>
      <c r="G78" s="59" t="s">
        <v>54</v>
      </c>
      <c r="H78" s="97"/>
      <c r="I78" s="59" t="s">
        <v>54</v>
      </c>
      <c r="J78" s="97"/>
      <c r="K78" s="59" t="s">
        <v>54</v>
      </c>
      <c r="L78" s="108"/>
      <c r="M78" s="87"/>
      <c r="N78" s="80"/>
    </row>
    <row r="79" spans="1:14" ht="15.5" x14ac:dyDescent="0.35">
      <c r="A79" s="80"/>
      <c r="B79" s="106" t="s">
        <v>155</v>
      </c>
      <c r="C79" s="119">
        <v>15.6</v>
      </c>
      <c r="D79" s="100"/>
      <c r="E79" s="119">
        <v>13.8</v>
      </c>
      <c r="F79" s="100"/>
      <c r="G79" s="119">
        <v>12.1</v>
      </c>
      <c r="H79" s="100"/>
      <c r="I79" s="119">
        <v>11.8</v>
      </c>
      <c r="J79" s="100"/>
      <c r="K79" s="119">
        <v>12.7</v>
      </c>
      <c r="L79" s="60"/>
    </row>
    <row r="80" spans="1:14" x14ac:dyDescent="0.35">
      <c r="A80" s="80"/>
      <c r="B80" s="101" t="s">
        <v>122</v>
      </c>
      <c r="C80" s="119">
        <v>3.52</v>
      </c>
      <c r="D80" s="100"/>
      <c r="E80" s="59" t="s">
        <v>54</v>
      </c>
      <c r="F80" s="100"/>
      <c r="G80" s="59" t="s">
        <v>54</v>
      </c>
      <c r="H80" s="100"/>
      <c r="I80" s="59" t="s">
        <v>54</v>
      </c>
      <c r="J80" s="100"/>
      <c r="K80" s="59" t="s">
        <v>54</v>
      </c>
      <c r="L80" s="60"/>
    </row>
    <row r="81" spans="1:14" x14ac:dyDescent="0.35">
      <c r="A81" s="80"/>
      <c r="B81" s="101" t="s">
        <v>156</v>
      </c>
      <c r="C81" s="119">
        <v>5.22</v>
      </c>
      <c r="D81" s="100"/>
      <c r="E81" s="59" t="s">
        <v>54</v>
      </c>
      <c r="F81" s="100"/>
      <c r="G81" s="59" t="s">
        <v>54</v>
      </c>
      <c r="H81" s="100"/>
      <c r="I81" s="59" t="s">
        <v>54</v>
      </c>
      <c r="J81" s="100"/>
      <c r="K81" s="59" t="s">
        <v>54</v>
      </c>
      <c r="L81" s="60"/>
    </row>
    <row r="82" spans="1:14" x14ac:dyDescent="0.35">
      <c r="A82" s="80"/>
      <c r="B82" s="98" t="s">
        <v>124</v>
      </c>
      <c r="C82" s="119" t="s">
        <v>31</v>
      </c>
      <c r="D82" s="100"/>
      <c r="E82" s="59" t="s">
        <v>54</v>
      </c>
      <c r="F82" s="100"/>
      <c r="G82" s="59" t="s">
        <v>54</v>
      </c>
      <c r="H82" s="100"/>
      <c r="I82" s="59" t="s">
        <v>54</v>
      </c>
      <c r="J82" s="100"/>
      <c r="K82" s="59"/>
      <c r="L82" s="103"/>
    </row>
    <row r="83" spans="1:14" x14ac:dyDescent="0.35">
      <c r="A83" s="80"/>
      <c r="B83" s="98" t="s">
        <v>125</v>
      </c>
      <c r="C83" s="119">
        <v>0</v>
      </c>
      <c r="D83" s="100"/>
      <c r="E83" s="59" t="s">
        <v>54</v>
      </c>
      <c r="F83" s="100"/>
      <c r="G83" s="59" t="s">
        <v>54</v>
      </c>
      <c r="H83" s="100"/>
      <c r="I83" s="59"/>
      <c r="J83" s="100"/>
      <c r="K83" s="59"/>
      <c r="L83" s="103"/>
    </row>
    <row r="84" spans="1:14" ht="26.5" x14ac:dyDescent="0.35">
      <c r="A84" s="80"/>
      <c r="B84" s="107" t="s">
        <v>157</v>
      </c>
      <c r="C84" s="59">
        <v>5769</v>
      </c>
      <c r="D84" s="97">
        <f>C84/C7</f>
        <v>0.36130769712532096</v>
      </c>
      <c r="E84" s="59">
        <v>4927</v>
      </c>
      <c r="F84" s="97">
        <f>E84/15715</f>
        <v>0.31352211263124402</v>
      </c>
      <c r="G84" s="59">
        <v>4477</v>
      </c>
      <c r="H84" s="97">
        <v>0.28645466760509308</v>
      </c>
      <c r="I84" s="59"/>
      <c r="J84" s="97"/>
      <c r="K84" s="59"/>
      <c r="L84" s="55"/>
    </row>
    <row r="85" spans="1:14" x14ac:dyDescent="0.35">
      <c r="A85" s="80"/>
      <c r="B85" s="101" t="s">
        <v>122</v>
      </c>
      <c r="C85" s="32">
        <v>1806</v>
      </c>
      <c r="D85" s="100">
        <f>C85/C7</f>
        <v>0.11310828583954406</v>
      </c>
      <c r="E85" s="32">
        <v>1436</v>
      </c>
      <c r="F85" s="100">
        <v>0.32</v>
      </c>
      <c r="G85" s="32">
        <v>1211</v>
      </c>
      <c r="H85" s="100">
        <f>G85/G18</f>
        <v>0.268395390070922</v>
      </c>
      <c r="I85" s="32"/>
      <c r="J85" s="100"/>
      <c r="K85" s="32"/>
      <c r="L85" s="60"/>
    </row>
    <row r="86" spans="1:14" x14ac:dyDescent="0.35">
      <c r="A86" s="80"/>
      <c r="B86" s="101" t="s">
        <v>156</v>
      </c>
      <c r="C86" s="32">
        <v>3963</v>
      </c>
      <c r="D86" s="100">
        <f>C86/C7</f>
        <v>0.24819941128577691</v>
      </c>
      <c r="E86" s="32">
        <v>3491</v>
      </c>
      <c r="F86" s="100">
        <v>0.31</v>
      </c>
      <c r="G86" s="32">
        <v>3266</v>
      </c>
      <c r="H86" s="100">
        <v>0.29378429432400827</v>
      </c>
      <c r="I86" s="32"/>
      <c r="J86" s="100"/>
      <c r="K86" s="32"/>
      <c r="L86" s="60"/>
    </row>
    <row r="87" spans="1:14" x14ac:dyDescent="0.35">
      <c r="A87" s="80"/>
      <c r="B87" s="98" t="s">
        <v>124</v>
      </c>
      <c r="C87" s="32">
        <v>0</v>
      </c>
      <c r="D87" s="100"/>
      <c r="E87" s="59" t="s">
        <v>54</v>
      </c>
      <c r="F87" s="100"/>
      <c r="G87" s="59" t="s">
        <v>54</v>
      </c>
      <c r="H87" s="100"/>
      <c r="I87" s="59"/>
      <c r="J87" s="100"/>
      <c r="K87" s="59"/>
      <c r="L87" s="103"/>
    </row>
    <row r="88" spans="1:14" x14ac:dyDescent="0.35">
      <c r="A88" s="80"/>
      <c r="B88" s="98" t="s">
        <v>125</v>
      </c>
      <c r="C88" s="32">
        <v>0</v>
      </c>
      <c r="D88" s="100"/>
      <c r="E88" s="59" t="s">
        <v>54</v>
      </c>
      <c r="F88" s="100"/>
      <c r="G88" s="59" t="s">
        <v>54</v>
      </c>
      <c r="H88" s="100"/>
      <c r="I88" s="59" t="s">
        <v>54</v>
      </c>
      <c r="J88" s="100"/>
      <c r="K88" s="59"/>
      <c r="L88" s="103"/>
    </row>
    <row r="89" spans="1:14" x14ac:dyDescent="0.35">
      <c r="A89" s="80"/>
      <c r="B89" s="106" t="s">
        <v>158</v>
      </c>
      <c r="C89" s="32"/>
      <c r="D89" s="100"/>
      <c r="E89" s="32"/>
      <c r="F89" s="100"/>
      <c r="G89" s="32"/>
      <c r="H89" s="100"/>
      <c r="I89" s="32"/>
      <c r="J89" s="100"/>
      <c r="K89" s="109"/>
      <c r="L89" s="112"/>
    </row>
    <row r="90" spans="1:14" x14ac:dyDescent="0.35">
      <c r="A90" s="80"/>
      <c r="B90" s="101" t="s">
        <v>159</v>
      </c>
      <c r="C90" s="32" t="s">
        <v>24</v>
      </c>
      <c r="D90" s="100"/>
      <c r="E90" s="59" t="s">
        <v>54</v>
      </c>
      <c r="F90" s="100"/>
      <c r="G90" s="59" t="s">
        <v>54</v>
      </c>
      <c r="H90" s="100"/>
      <c r="I90" s="59" t="s">
        <v>54</v>
      </c>
      <c r="J90" s="100"/>
      <c r="K90" s="59" t="s">
        <v>54</v>
      </c>
      <c r="L90" s="112"/>
    </row>
    <row r="91" spans="1:14" x14ac:dyDescent="0.35">
      <c r="A91" s="80"/>
      <c r="B91" s="101" t="s">
        <v>160</v>
      </c>
      <c r="C91" s="32" t="s">
        <v>24</v>
      </c>
      <c r="D91" s="100"/>
      <c r="E91" s="59" t="s">
        <v>54</v>
      </c>
      <c r="F91" s="100"/>
      <c r="G91" s="59" t="s">
        <v>54</v>
      </c>
      <c r="H91" s="100"/>
      <c r="I91" s="59" t="s">
        <v>54</v>
      </c>
      <c r="J91" s="100"/>
      <c r="K91" s="59" t="s">
        <v>54</v>
      </c>
      <c r="L91" s="112"/>
    </row>
    <row r="92" spans="1:14" s="3" customFormat="1" ht="14" x14ac:dyDescent="0.3">
      <c r="A92" s="80"/>
      <c r="B92" s="96" t="s">
        <v>161</v>
      </c>
      <c r="C92" s="59">
        <v>1749</v>
      </c>
      <c r="D92" s="97"/>
      <c r="E92" s="59"/>
      <c r="F92" s="97"/>
      <c r="G92" s="59"/>
      <c r="H92" s="97"/>
      <c r="I92" s="59"/>
      <c r="J92" s="97"/>
      <c r="K92" s="59"/>
      <c r="L92" s="55"/>
      <c r="M92" s="80"/>
      <c r="N92" s="80"/>
    </row>
    <row r="93" spans="1:14" ht="15.5" x14ac:dyDescent="0.35">
      <c r="A93" s="80"/>
      <c r="B93" s="93" t="s">
        <v>162</v>
      </c>
      <c r="C93" s="94"/>
      <c r="D93" s="94"/>
      <c r="E93" s="94"/>
      <c r="F93" s="94"/>
      <c r="G93" s="94"/>
      <c r="H93" s="94"/>
      <c r="I93" s="94"/>
      <c r="J93" s="94"/>
      <c r="K93" s="94"/>
      <c r="L93" s="95"/>
    </row>
    <row r="94" spans="1:14" x14ac:dyDescent="0.35">
      <c r="A94" s="80"/>
      <c r="B94" s="120" t="s">
        <v>138</v>
      </c>
      <c r="C94" s="59"/>
      <c r="D94" s="97"/>
      <c r="E94" s="59"/>
      <c r="F94" s="97"/>
      <c r="G94" s="59"/>
      <c r="H94" s="97"/>
      <c r="I94" s="59"/>
      <c r="J94" s="97"/>
      <c r="K94" s="65"/>
      <c r="L94" s="121"/>
    </row>
    <row r="95" spans="1:14" x14ac:dyDescent="0.35">
      <c r="A95" s="80"/>
      <c r="B95" s="101" t="s">
        <v>163</v>
      </c>
      <c r="C95" s="32">
        <v>128</v>
      </c>
      <c r="D95" s="97"/>
      <c r="E95" s="32">
        <v>164</v>
      </c>
      <c r="F95" s="97"/>
      <c r="G95" s="32">
        <v>210</v>
      </c>
      <c r="H95" s="97"/>
      <c r="I95" s="32">
        <v>198</v>
      </c>
      <c r="J95" s="97"/>
      <c r="K95" s="102">
        <v>186</v>
      </c>
      <c r="L95" s="122"/>
    </row>
    <row r="96" spans="1:14" ht="15.5" x14ac:dyDescent="0.35">
      <c r="A96" s="80"/>
      <c r="B96" s="101" t="s">
        <v>164</v>
      </c>
      <c r="C96" s="123">
        <v>4.6100000000000003</v>
      </c>
      <c r="D96" s="97"/>
      <c r="E96" s="123">
        <v>5.94</v>
      </c>
      <c r="F96" s="97"/>
      <c r="G96" s="123">
        <v>7.65</v>
      </c>
      <c r="H96" s="97"/>
      <c r="I96" s="123">
        <v>7.26</v>
      </c>
      <c r="J96" s="97"/>
      <c r="K96" s="124">
        <v>8.93</v>
      </c>
      <c r="L96" s="121"/>
    </row>
    <row r="97" spans="1:12" x14ac:dyDescent="0.35">
      <c r="A97" s="80"/>
      <c r="B97" s="101" t="s">
        <v>165</v>
      </c>
      <c r="C97" s="32">
        <v>13</v>
      </c>
      <c r="D97" s="97"/>
      <c r="E97" s="123"/>
      <c r="F97" s="97"/>
      <c r="G97" s="123"/>
      <c r="H97" s="97"/>
      <c r="I97" s="123"/>
      <c r="J97" s="97"/>
      <c r="K97" s="123"/>
      <c r="L97" s="121"/>
    </row>
    <row r="98" spans="1:12" x14ac:dyDescent="0.35">
      <c r="A98" s="80"/>
      <c r="B98" s="101" t="s">
        <v>166</v>
      </c>
      <c r="C98" s="32">
        <v>0</v>
      </c>
      <c r="D98" s="97"/>
      <c r="E98" s="32">
        <v>0</v>
      </c>
      <c r="F98" s="97"/>
      <c r="G98" s="32">
        <v>1</v>
      </c>
      <c r="H98" s="97"/>
      <c r="I98" s="32">
        <v>0</v>
      </c>
      <c r="J98" s="97"/>
      <c r="K98" s="32">
        <v>0</v>
      </c>
      <c r="L98" s="121"/>
    </row>
    <row r="99" spans="1:12" ht="26.5" x14ac:dyDescent="0.35">
      <c r="A99" s="80"/>
      <c r="B99" s="101" t="s">
        <v>167</v>
      </c>
      <c r="C99" s="32">
        <v>1793</v>
      </c>
      <c r="D99" s="97"/>
      <c r="E99" s="123"/>
      <c r="F99" s="97"/>
      <c r="G99" s="123"/>
      <c r="H99" s="97"/>
      <c r="I99" s="123"/>
      <c r="J99" s="97"/>
      <c r="K99" s="123"/>
      <c r="L99" s="121"/>
    </row>
    <row r="100" spans="1:12" x14ac:dyDescent="0.35">
      <c r="A100" s="80"/>
      <c r="B100" s="106" t="s">
        <v>161</v>
      </c>
      <c r="C100" s="32"/>
      <c r="D100" s="97"/>
      <c r="E100" s="32"/>
      <c r="F100" s="97"/>
      <c r="G100" s="32"/>
      <c r="H100" s="97"/>
      <c r="I100" s="32"/>
      <c r="J100" s="97"/>
      <c r="K100" s="125"/>
      <c r="L100" s="121"/>
    </row>
    <row r="101" spans="1:12" x14ac:dyDescent="0.35">
      <c r="A101" s="80"/>
      <c r="B101" s="101" t="s">
        <v>163</v>
      </c>
      <c r="C101" s="32">
        <v>12</v>
      </c>
      <c r="D101" s="97"/>
      <c r="E101" s="32">
        <v>10</v>
      </c>
      <c r="F101" s="97"/>
      <c r="G101" s="32">
        <v>7</v>
      </c>
      <c r="H101" s="97"/>
      <c r="I101" s="32"/>
      <c r="J101" s="97"/>
      <c r="K101" s="125"/>
      <c r="L101" s="121"/>
    </row>
    <row r="102" spans="1:12" x14ac:dyDescent="0.35">
      <c r="A102" s="80"/>
      <c r="B102" s="101" t="s">
        <v>168</v>
      </c>
      <c r="C102" s="32">
        <v>0</v>
      </c>
      <c r="D102" s="97"/>
      <c r="E102" s="32">
        <v>0</v>
      </c>
      <c r="F102" s="97"/>
      <c r="G102" s="32">
        <v>0</v>
      </c>
      <c r="H102" s="97"/>
      <c r="I102" s="32"/>
      <c r="J102" s="97"/>
      <c r="K102" s="125"/>
      <c r="L102" s="121"/>
    </row>
    <row r="103" spans="1:12" ht="26.5" x14ac:dyDescent="0.35">
      <c r="A103" s="80"/>
      <c r="B103" s="93" t="s">
        <v>169</v>
      </c>
      <c r="C103" s="94"/>
      <c r="D103" s="94"/>
      <c r="E103" s="94"/>
      <c r="F103" s="94"/>
      <c r="G103" s="94"/>
      <c r="H103" s="94"/>
      <c r="I103" s="94"/>
      <c r="J103" s="94"/>
      <c r="K103" s="94"/>
      <c r="L103" s="95"/>
    </row>
    <row r="104" spans="1:12" ht="28.5" x14ac:dyDescent="0.35">
      <c r="A104" s="80"/>
      <c r="B104" s="101" t="s">
        <v>170</v>
      </c>
      <c r="C104" s="32">
        <v>779</v>
      </c>
      <c r="D104" s="126" t="s">
        <v>171</v>
      </c>
      <c r="E104" s="32">
        <v>625</v>
      </c>
      <c r="F104" s="100"/>
      <c r="G104" s="32">
        <v>546</v>
      </c>
      <c r="H104" s="100"/>
      <c r="I104" s="32">
        <v>390</v>
      </c>
      <c r="J104" s="109"/>
      <c r="K104" s="109">
        <v>146</v>
      </c>
      <c r="L104" s="110"/>
    </row>
    <row r="105" spans="1:12" ht="28.5" x14ac:dyDescent="0.35">
      <c r="A105" s="80"/>
      <c r="B105" s="101" t="s">
        <v>172</v>
      </c>
      <c r="C105" s="32">
        <v>242</v>
      </c>
      <c r="D105" s="127">
        <v>0.31</v>
      </c>
      <c r="E105" s="32">
        <v>130</v>
      </c>
      <c r="F105" s="100">
        <f>E105/E104</f>
        <v>0.20799999999999999</v>
      </c>
      <c r="G105" s="32">
        <v>16</v>
      </c>
      <c r="H105" s="128">
        <v>0.1</v>
      </c>
      <c r="I105" s="32">
        <v>234</v>
      </c>
      <c r="J105" s="100">
        <v>0.96</v>
      </c>
      <c r="K105" s="109">
        <v>45</v>
      </c>
      <c r="L105" s="103">
        <v>0.75</v>
      </c>
    </row>
    <row r="106" spans="1:12" x14ac:dyDescent="0.35">
      <c r="A106" s="80"/>
      <c r="B106" s="101" t="s">
        <v>173</v>
      </c>
      <c r="C106" s="32">
        <v>14</v>
      </c>
      <c r="D106" s="129" t="s">
        <v>171</v>
      </c>
      <c r="E106" s="32">
        <v>6</v>
      </c>
      <c r="F106" s="100"/>
      <c r="G106" s="32">
        <v>12</v>
      </c>
      <c r="H106" s="100"/>
      <c r="I106" s="32">
        <v>6</v>
      </c>
      <c r="J106" s="100"/>
      <c r="K106" s="109">
        <v>0</v>
      </c>
      <c r="L106" s="110"/>
    </row>
    <row r="107" spans="1:12" x14ac:dyDescent="0.35">
      <c r="A107" s="80"/>
      <c r="B107" s="93" t="s">
        <v>174</v>
      </c>
      <c r="C107" s="94"/>
      <c r="D107" s="94"/>
      <c r="E107" s="94"/>
      <c r="F107" s="94"/>
      <c r="G107" s="94"/>
      <c r="H107" s="94"/>
      <c r="I107" s="94"/>
      <c r="J107" s="94"/>
      <c r="K107" s="94"/>
      <c r="L107" s="95"/>
    </row>
    <row r="108" spans="1:12" ht="26.5" x14ac:dyDescent="0.35">
      <c r="A108" s="80"/>
      <c r="B108" s="101" t="s">
        <v>175</v>
      </c>
      <c r="C108" s="32">
        <v>11662</v>
      </c>
      <c r="D108" s="100"/>
      <c r="E108" s="32">
        <v>9731</v>
      </c>
      <c r="F108" s="100"/>
      <c r="G108" s="32">
        <v>10463</v>
      </c>
      <c r="H108" s="100"/>
      <c r="I108" s="32">
        <v>7939</v>
      </c>
      <c r="J108" s="100"/>
      <c r="K108" s="32">
        <v>12452</v>
      </c>
      <c r="L108" s="110"/>
    </row>
    <row r="109" spans="1:12" ht="28.5" x14ac:dyDescent="0.35">
      <c r="A109" s="80"/>
      <c r="B109" s="101" t="s">
        <v>176</v>
      </c>
      <c r="C109" s="32">
        <v>118</v>
      </c>
      <c r="D109" s="100"/>
      <c r="E109" s="59" t="s">
        <v>54</v>
      </c>
      <c r="F109" s="100"/>
      <c r="G109" s="59" t="s">
        <v>54</v>
      </c>
      <c r="H109" s="100"/>
      <c r="I109" s="59" t="s">
        <v>54</v>
      </c>
      <c r="J109" s="100"/>
      <c r="K109" s="59" t="s">
        <v>54</v>
      </c>
      <c r="L109" s="110"/>
    </row>
    <row r="110" spans="1:12" ht="28.5" x14ac:dyDescent="0.35">
      <c r="A110" s="80"/>
      <c r="B110" s="101" t="s">
        <v>177</v>
      </c>
      <c r="C110" s="32">
        <v>104</v>
      </c>
      <c r="D110" s="100"/>
      <c r="E110" s="59" t="s">
        <v>54</v>
      </c>
      <c r="F110" s="100"/>
      <c r="G110" s="59" t="s">
        <v>54</v>
      </c>
      <c r="H110" s="100"/>
      <c r="I110" s="59" t="s">
        <v>54</v>
      </c>
      <c r="J110" s="100"/>
      <c r="K110" s="59" t="s">
        <v>54</v>
      </c>
      <c r="L110" s="110"/>
    </row>
    <row r="111" spans="1:12" ht="41.5" x14ac:dyDescent="0.35">
      <c r="A111" s="80"/>
      <c r="B111" s="101" t="s">
        <v>178</v>
      </c>
      <c r="C111" s="32">
        <v>27</v>
      </c>
      <c r="D111" s="100"/>
      <c r="E111" s="59" t="s">
        <v>54</v>
      </c>
      <c r="F111" s="100"/>
      <c r="G111" s="59" t="s">
        <v>54</v>
      </c>
      <c r="H111" s="100"/>
      <c r="I111" s="59" t="s">
        <v>54</v>
      </c>
      <c r="J111" s="100"/>
      <c r="K111" s="59" t="s">
        <v>54</v>
      </c>
      <c r="L111" s="110"/>
    </row>
    <row r="112" spans="1:12" ht="39.5" x14ac:dyDescent="0.35">
      <c r="A112" s="80"/>
      <c r="B112" s="101" t="s">
        <v>179</v>
      </c>
      <c r="C112" s="32">
        <f>C109-27</f>
        <v>91</v>
      </c>
      <c r="D112" s="100"/>
      <c r="E112" s="59"/>
      <c r="F112" s="100"/>
      <c r="G112" s="59"/>
      <c r="H112" s="100"/>
      <c r="I112" s="59"/>
      <c r="J112" s="100"/>
      <c r="K112" s="59"/>
      <c r="L112" s="110"/>
    </row>
    <row r="113" spans="1:13" x14ac:dyDescent="0.35">
      <c r="A113" s="80"/>
      <c r="B113" s="38" t="s">
        <v>180</v>
      </c>
      <c r="C113" s="32">
        <v>0</v>
      </c>
      <c r="D113" s="100"/>
      <c r="E113" s="32">
        <v>0</v>
      </c>
      <c r="F113" s="100"/>
      <c r="G113" s="32">
        <v>0</v>
      </c>
      <c r="H113" s="100"/>
      <c r="I113" s="32">
        <v>0</v>
      </c>
      <c r="J113" s="100"/>
      <c r="K113" s="109">
        <v>0</v>
      </c>
      <c r="L113" s="110"/>
    </row>
    <row r="114" spans="1:13" ht="52" x14ac:dyDescent="0.35">
      <c r="A114" s="80"/>
      <c r="B114" s="38" t="s">
        <v>181</v>
      </c>
      <c r="C114" s="32">
        <v>0</v>
      </c>
      <c r="D114" s="100"/>
      <c r="E114" s="59" t="s">
        <v>54</v>
      </c>
      <c r="F114" s="100"/>
      <c r="G114" s="59" t="s">
        <v>54</v>
      </c>
      <c r="H114" s="100"/>
      <c r="I114" s="59" t="s">
        <v>54</v>
      </c>
      <c r="J114" s="100"/>
      <c r="K114" s="59" t="s">
        <v>54</v>
      </c>
      <c r="L114" s="110"/>
    </row>
    <row r="115" spans="1:13" ht="26" x14ac:dyDescent="0.35">
      <c r="A115" s="80"/>
      <c r="B115" s="38" t="s">
        <v>182</v>
      </c>
      <c r="C115" s="32">
        <v>0</v>
      </c>
      <c r="D115" s="100"/>
      <c r="E115" s="59" t="s">
        <v>54</v>
      </c>
      <c r="F115" s="100"/>
      <c r="G115" s="59" t="s">
        <v>54</v>
      </c>
      <c r="H115" s="100"/>
      <c r="I115" s="59" t="s">
        <v>54</v>
      </c>
      <c r="J115" s="100"/>
      <c r="K115" s="59" t="s">
        <v>54</v>
      </c>
      <c r="L115" s="110"/>
    </row>
    <row r="116" spans="1:13" ht="39" x14ac:dyDescent="0.35">
      <c r="A116" s="80"/>
      <c r="B116" s="38" t="s">
        <v>183</v>
      </c>
      <c r="C116" s="32">
        <v>0</v>
      </c>
      <c r="D116" s="100"/>
      <c r="E116" s="59" t="s">
        <v>54</v>
      </c>
      <c r="F116" s="100"/>
      <c r="G116" s="59" t="s">
        <v>54</v>
      </c>
      <c r="H116" s="100"/>
      <c r="I116" s="59" t="s">
        <v>54</v>
      </c>
      <c r="J116" s="100"/>
      <c r="K116" s="59" t="s">
        <v>54</v>
      </c>
      <c r="L116" s="110"/>
    </row>
    <row r="117" spans="1:13" x14ac:dyDescent="0.35">
      <c r="A117" s="80"/>
      <c r="B117" s="93" t="s">
        <v>184</v>
      </c>
      <c r="C117" s="94"/>
      <c r="D117" s="94"/>
      <c r="E117" s="94"/>
      <c r="F117" s="94"/>
      <c r="G117" s="94"/>
      <c r="H117" s="94"/>
      <c r="I117" s="94"/>
      <c r="J117" s="94"/>
      <c r="K117" s="94"/>
      <c r="L117" s="95"/>
    </row>
    <row r="118" spans="1:13" ht="52" x14ac:dyDescent="0.35">
      <c r="A118" s="80"/>
      <c r="B118" s="38" t="s">
        <v>185</v>
      </c>
      <c r="C118" s="100"/>
      <c r="D118" s="100">
        <v>0.75</v>
      </c>
      <c r="E118" s="100"/>
      <c r="F118" s="100">
        <v>0.75</v>
      </c>
      <c r="G118" s="32"/>
      <c r="H118" s="100">
        <v>0.7</v>
      </c>
      <c r="I118" s="32"/>
      <c r="J118" s="100">
        <v>0.6</v>
      </c>
      <c r="K118" s="32"/>
      <c r="L118" s="103">
        <v>0.5</v>
      </c>
    </row>
    <row r="119" spans="1:13" ht="39.5" thickBot="1" x14ac:dyDescent="0.4">
      <c r="A119" s="80"/>
      <c r="B119" s="130" t="s">
        <v>186</v>
      </c>
      <c r="C119" s="131">
        <v>0</v>
      </c>
      <c r="D119" s="132"/>
      <c r="E119" s="131">
        <v>0</v>
      </c>
      <c r="F119" s="132"/>
      <c r="G119" s="131">
        <v>0</v>
      </c>
      <c r="H119" s="132"/>
      <c r="I119" s="131">
        <v>0</v>
      </c>
      <c r="J119" s="132"/>
      <c r="K119" s="131">
        <v>0</v>
      </c>
      <c r="L119" s="133"/>
    </row>
    <row r="120" spans="1:13" x14ac:dyDescent="0.35">
      <c r="A120" s="135">
        <v>1</v>
      </c>
      <c r="B120" s="79" t="s">
        <v>187</v>
      </c>
      <c r="C120" s="79"/>
      <c r="D120" s="79"/>
      <c r="E120" s="79"/>
      <c r="F120" s="79"/>
      <c r="G120" s="79"/>
      <c r="H120" s="79"/>
      <c r="I120" s="79"/>
      <c r="J120" s="79"/>
      <c r="K120" s="79"/>
      <c r="L120" s="79"/>
      <c r="M120" s="134"/>
    </row>
    <row r="121" spans="1:13" x14ac:dyDescent="0.35">
      <c r="A121" s="135">
        <v>2</v>
      </c>
      <c r="B121" s="79" t="s">
        <v>188</v>
      </c>
      <c r="C121" s="79"/>
      <c r="D121" s="79"/>
      <c r="E121" s="79"/>
      <c r="F121" s="79"/>
      <c r="G121" s="79"/>
      <c r="H121" s="79"/>
      <c r="I121" s="79"/>
      <c r="J121" s="79"/>
      <c r="K121" s="79"/>
      <c r="L121" s="79"/>
      <c r="M121" s="134"/>
    </row>
    <row r="122" spans="1:13" ht="25" customHeight="1" x14ac:dyDescent="0.35">
      <c r="A122" s="135">
        <v>3</v>
      </c>
      <c r="B122" s="79" t="s">
        <v>189</v>
      </c>
      <c r="C122" s="79"/>
      <c r="D122" s="79"/>
      <c r="E122" s="79"/>
      <c r="F122" s="79"/>
      <c r="G122" s="79"/>
      <c r="H122" s="79"/>
      <c r="I122" s="79"/>
      <c r="J122" s="79"/>
      <c r="K122" s="79"/>
      <c r="L122" s="79"/>
      <c r="M122" s="134"/>
    </row>
    <row r="123" spans="1:13" x14ac:dyDescent="0.35">
      <c r="A123" s="135">
        <v>4</v>
      </c>
      <c r="B123" s="79" t="s">
        <v>190</v>
      </c>
      <c r="C123" s="79"/>
      <c r="D123" s="79"/>
      <c r="E123" s="79"/>
      <c r="F123" s="79"/>
      <c r="G123" s="79"/>
      <c r="H123" s="79"/>
      <c r="I123" s="79"/>
      <c r="J123" s="79"/>
      <c r="K123" s="79"/>
      <c r="L123" s="79"/>
      <c r="M123" s="134"/>
    </row>
    <row r="124" spans="1:13" x14ac:dyDescent="0.35">
      <c r="A124" s="135">
        <v>5</v>
      </c>
      <c r="B124" s="79" t="s">
        <v>191</v>
      </c>
      <c r="C124" s="79"/>
      <c r="D124" s="79"/>
      <c r="E124" s="79"/>
      <c r="F124" s="79"/>
      <c r="G124" s="79"/>
      <c r="H124" s="79"/>
      <c r="I124" s="79"/>
      <c r="J124" s="79"/>
      <c r="K124" s="79"/>
      <c r="L124" s="79"/>
      <c r="M124" s="134"/>
    </row>
    <row r="125" spans="1:13" x14ac:dyDescent="0.35">
      <c r="A125" s="135">
        <v>6</v>
      </c>
      <c r="B125" s="79" t="s">
        <v>192</v>
      </c>
      <c r="C125" s="79"/>
      <c r="D125" s="79"/>
      <c r="E125" s="79"/>
      <c r="F125" s="79"/>
      <c r="G125" s="79"/>
      <c r="H125" s="79"/>
      <c r="I125" s="79"/>
      <c r="J125" s="79"/>
      <c r="K125" s="79"/>
      <c r="L125" s="79"/>
      <c r="M125" s="134"/>
    </row>
    <row r="126" spans="1:13" ht="25" customHeight="1" x14ac:dyDescent="0.35">
      <c r="A126" s="135">
        <v>7</v>
      </c>
      <c r="B126" s="79" t="s">
        <v>193</v>
      </c>
      <c r="C126" s="79"/>
      <c r="D126" s="79"/>
      <c r="E126" s="79"/>
      <c r="F126" s="79"/>
      <c r="G126" s="79"/>
      <c r="H126" s="79"/>
      <c r="I126" s="79"/>
      <c r="J126" s="79"/>
      <c r="K126" s="79"/>
      <c r="L126" s="79"/>
      <c r="M126" s="134"/>
    </row>
    <row r="127" spans="1:13" x14ac:dyDescent="0.35">
      <c r="A127" s="135">
        <v>8</v>
      </c>
      <c r="B127" s="79" t="s">
        <v>194</v>
      </c>
      <c r="C127" s="79"/>
      <c r="D127" s="79"/>
      <c r="E127" s="79"/>
      <c r="F127" s="79"/>
      <c r="G127" s="79"/>
      <c r="H127" s="79"/>
      <c r="I127" s="79"/>
      <c r="J127" s="79"/>
      <c r="K127" s="79"/>
      <c r="L127" s="79"/>
      <c r="M127" s="134"/>
    </row>
    <row r="128" spans="1:13" x14ac:dyDescent="0.35">
      <c r="A128" s="135"/>
      <c r="B128" s="79" t="s">
        <v>108</v>
      </c>
      <c r="C128" s="79"/>
      <c r="D128" s="79"/>
      <c r="E128" s="79"/>
      <c r="F128" s="79"/>
      <c r="G128" s="79"/>
      <c r="H128" s="79"/>
      <c r="I128" s="79"/>
      <c r="J128" s="79"/>
      <c r="K128" s="79"/>
      <c r="L128" s="79"/>
      <c r="M128" s="134"/>
    </row>
  </sheetData>
  <mergeCells count="14">
    <mergeCell ref="B127:L127"/>
    <mergeCell ref="B128:L128"/>
    <mergeCell ref="B121:L121"/>
    <mergeCell ref="B122:L122"/>
    <mergeCell ref="B123:L123"/>
    <mergeCell ref="B124:L124"/>
    <mergeCell ref="B125:L125"/>
    <mergeCell ref="B126:L126"/>
    <mergeCell ref="C5:D5"/>
    <mergeCell ref="E5:F5"/>
    <mergeCell ref="G5:H5"/>
    <mergeCell ref="I5:J5"/>
    <mergeCell ref="K5:L5"/>
    <mergeCell ref="B120:L1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467A2-0B34-458A-B66E-F75DB09A7044}">
  <dimension ref="A1:L37"/>
  <sheetViews>
    <sheetView workbookViewId="0">
      <selection activeCell="M21" sqref="M21"/>
    </sheetView>
  </sheetViews>
  <sheetFormatPr defaultColWidth="9.453125" defaultRowHeight="14.5" x14ac:dyDescent="0.35"/>
  <cols>
    <col min="1" max="1" width="9.453125" style="87"/>
    <col min="2" max="2" width="44.54296875" style="80" customWidth="1"/>
    <col min="3" max="4" width="9.453125" style="82"/>
    <col min="5" max="7" width="9.453125" style="136"/>
    <col min="8" max="8" width="3.453125" style="87" customWidth="1"/>
    <col min="9" max="9" width="9.453125" style="87"/>
  </cols>
  <sheetData>
    <row r="1" spans="2:12" x14ac:dyDescent="0.35">
      <c r="B1" s="155"/>
      <c r="C1" s="171"/>
      <c r="D1" s="171"/>
      <c r="E1" s="159"/>
      <c r="F1" s="172"/>
      <c r="G1" s="174"/>
      <c r="H1" s="136"/>
    </row>
    <row r="2" spans="2:12" x14ac:dyDescent="0.35">
      <c r="B2" s="85" t="s">
        <v>0</v>
      </c>
      <c r="C2" s="161"/>
      <c r="D2" s="160"/>
      <c r="E2" s="170"/>
      <c r="F2" s="168"/>
      <c r="G2" s="174"/>
      <c r="H2" s="137"/>
    </row>
    <row r="3" spans="2:12" x14ac:dyDescent="0.35">
      <c r="B3" s="157" t="s">
        <v>195</v>
      </c>
      <c r="C3" s="162"/>
      <c r="D3" s="165"/>
      <c r="E3" s="170"/>
      <c r="F3" s="169"/>
      <c r="G3" s="174"/>
      <c r="H3" s="137"/>
    </row>
    <row r="4" spans="2:12" ht="15" thickBot="1" x14ac:dyDescent="0.4">
      <c r="B4" s="166"/>
      <c r="C4" s="163"/>
      <c r="D4" s="167"/>
      <c r="F4" s="173"/>
      <c r="G4" s="173"/>
    </row>
    <row r="5" spans="2:12" x14ac:dyDescent="0.35">
      <c r="B5" s="7" t="s">
        <v>2</v>
      </c>
      <c r="C5" s="138" t="s">
        <v>3</v>
      </c>
      <c r="D5" s="138" t="s">
        <v>4</v>
      </c>
      <c r="E5" s="138" t="s">
        <v>5</v>
      </c>
      <c r="F5" s="138" t="s">
        <v>6</v>
      </c>
      <c r="G5" s="139" t="s">
        <v>7</v>
      </c>
    </row>
    <row r="6" spans="2:12" x14ac:dyDescent="0.35">
      <c r="B6" s="106" t="s">
        <v>196</v>
      </c>
      <c r="C6" s="140">
        <v>58</v>
      </c>
      <c r="D6" s="140">
        <v>59</v>
      </c>
      <c r="E6" s="141">
        <v>55</v>
      </c>
      <c r="F6" s="142">
        <v>55</v>
      </c>
      <c r="G6" s="143">
        <v>54</v>
      </c>
    </row>
    <row r="7" spans="2:12" ht="15.5" x14ac:dyDescent="0.35">
      <c r="B7" s="144" t="s">
        <v>197</v>
      </c>
      <c r="C7" s="100">
        <v>0.5</v>
      </c>
      <c r="D7" s="100">
        <v>0.53</v>
      </c>
      <c r="E7" s="145">
        <v>0.49</v>
      </c>
      <c r="F7" s="145">
        <v>0.55000000000000004</v>
      </c>
      <c r="G7" s="146">
        <v>0.53</v>
      </c>
    </row>
    <row r="8" spans="2:12" x14ac:dyDescent="0.35">
      <c r="B8" s="144" t="s">
        <v>198</v>
      </c>
      <c r="C8" s="52">
        <v>0.77</v>
      </c>
      <c r="D8" s="52"/>
      <c r="E8" s="147"/>
      <c r="F8" s="145"/>
      <c r="G8" s="146"/>
    </row>
    <row r="9" spans="2:12" x14ac:dyDescent="0.35">
      <c r="B9" s="106" t="s">
        <v>199</v>
      </c>
      <c r="C9" s="140">
        <v>46</v>
      </c>
      <c r="D9" s="140">
        <v>46</v>
      </c>
      <c r="E9" s="141">
        <v>43</v>
      </c>
      <c r="F9" s="142">
        <v>43</v>
      </c>
      <c r="G9" s="143">
        <v>33</v>
      </c>
    </row>
    <row r="10" spans="2:12" ht="15.5" x14ac:dyDescent="0.35">
      <c r="B10" s="144" t="s">
        <v>197</v>
      </c>
      <c r="C10" s="111">
        <v>0.4</v>
      </c>
      <c r="D10" s="111">
        <v>0.41</v>
      </c>
      <c r="E10" s="147">
        <v>0.38</v>
      </c>
      <c r="F10" s="145">
        <v>0.43</v>
      </c>
      <c r="G10" s="146">
        <v>0.32</v>
      </c>
    </row>
    <row r="11" spans="2:12" x14ac:dyDescent="0.35">
      <c r="B11" s="144" t="s">
        <v>198</v>
      </c>
      <c r="C11" s="52">
        <v>0.67</v>
      </c>
      <c r="D11" s="52">
        <v>0.68</v>
      </c>
      <c r="E11" s="147">
        <v>0.68</v>
      </c>
      <c r="F11" s="145">
        <v>0.71</v>
      </c>
      <c r="G11" s="146">
        <v>0.62</v>
      </c>
    </row>
    <row r="12" spans="2:12" x14ac:dyDescent="0.35">
      <c r="B12" s="106" t="s">
        <v>200</v>
      </c>
      <c r="C12" s="140">
        <v>54</v>
      </c>
      <c r="D12" s="140">
        <v>60</v>
      </c>
      <c r="E12" s="141">
        <v>56</v>
      </c>
      <c r="F12" s="142">
        <v>54</v>
      </c>
      <c r="G12" s="143">
        <v>52</v>
      </c>
    </row>
    <row r="13" spans="2:12" ht="15.5" x14ac:dyDescent="0.35">
      <c r="B13" s="144" t="s">
        <v>201</v>
      </c>
      <c r="C13" s="111">
        <v>0.47</v>
      </c>
      <c r="D13" s="111">
        <v>0.54</v>
      </c>
      <c r="E13" s="147">
        <v>0.5</v>
      </c>
      <c r="F13" s="145">
        <v>0.54</v>
      </c>
      <c r="G13" s="146">
        <v>0.51</v>
      </c>
    </row>
    <row r="14" spans="2:12" x14ac:dyDescent="0.35">
      <c r="B14" s="144" t="s">
        <v>198</v>
      </c>
      <c r="C14" s="52">
        <v>0.72</v>
      </c>
      <c r="D14" s="52"/>
      <c r="E14" s="147"/>
      <c r="F14" s="145"/>
      <c r="G14" s="146"/>
    </row>
    <row r="15" spans="2:12" x14ac:dyDescent="0.35">
      <c r="B15" s="106" t="s">
        <v>202</v>
      </c>
      <c r="C15" s="140">
        <v>12</v>
      </c>
      <c r="D15" s="140">
        <v>14</v>
      </c>
      <c r="E15" s="141">
        <v>9</v>
      </c>
      <c r="F15" s="142">
        <v>8</v>
      </c>
      <c r="G15" s="143">
        <v>7</v>
      </c>
    </row>
    <row r="16" spans="2:12" ht="15.5" x14ac:dyDescent="0.35">
      <c r="B16" s="144" t="s">
        <v>197</v>
      </c>
      <c r="C16" s="111">
        <v>0.1</v>
      </c>
      <c r="D16" s="111">
        <v>0.13</v>
      </c>
      <c r="E16" s="147">
        <v>0.08</v>
      </c>
      <c r="F16" s="145">
        <v>0.08</v>
      </c>
      <c r="G16" s="146">
        <v>7.0000000000000007E-2</v>
      </c>
      <c r="L16" s="158"/>
    </row>
    <row r="17" spans="1:8" x14ac:dyDescent="0.35">
      <c r="B17" s="144" t="s">
        <v>198</v>
      </c>
      <c r="C17" s="52">
        <v>0.2</v>
      </c>
      <c r="D17" s="52"/>
      <c r="E17" s="147"/>
      <c r="F17" s="145"/>
      <c r="G17" s="146"/>
    </row>
    <row r="18" spans="1:8" x14ac:dyDescent="0.35">
      <c r="B18" s="106" t="s">
        <v>203</v>
      </c>
      <c r="C18" s="140">
        <v>33</v>
      </c>
      <c r="D18" s="140">
        <v>36</v>
      </c>
      <c r="E18" s="141">
        <v>27</v>
      </c>
      <c r="F18" s="142">
        <v>38</v>
      </c>
      <c r="G18" s="143">
        <v>23</v>
      </c>
    </row>
    <row r="19" spans="1:8" ht="15.5" x14ac:dyDescent="0.35">
      <c r="B19" s="144" t="s">
        <v>197</v>
      </c>
      <c r="C19" s="111">
        <v>0.28000000000000003</v>
      </c>
      <c r="D19" s="111">
        <v>0.32</v>
      </c>
      <c r="E19" s="147">
        <v>0.24</v>
      </c>
      <c r="F19" s="145">
        <v>0.38</v>
      </c>
      <c r="G19" s="146">
        <v>0.23</v>
      </c>
    </row>
    <row r="20" spans="1:8" x14ac:dyDescent="0.35">
      <c r="B20" s="144" t="s">
        <v>198</v>
      </c>
      <c r="C20" s="52">
        <v>0.49</v>
      </c>
      <c r="D20" s="52"/>
      <c r="E20" s="147"/>
      <c r="F20" s="145"/>
      <c r="G20" s="146"/>
    </row>
    <row r="21" spans="1:8" x14ac:dyDescent="0.35">
      <c r="B21" s="148" t="s">
        <v>204</v>
      </c>
      <c r="C21" s="140">
        <v>39</v>
      </c>
      <c r="D21" s="140">
        <v>35</v>
      </c>
      <c r="E21" s="141">
        <v>28</v>
      </c>
      <c r="F21" s="142">
        <v>28</v>
      </c>
      <c r="G21" s="143">
        <v>20</v>
      </c>
    </row>
    <row r="22" spans="1:8" ht="15.5" x14ac:dyDescent="0.35">
      <c r="B22" s="144" t="s">
        <v>205</v>
      </c>
      <c r="C22" s="111">
        <v>0.34</v>
      </c>
      <c r="D22" s="111">
        <v>0.32</v>
      </c>
      <c r="E22" s="147">
        <v>0.25</v>
      </c>
      <c r="F22" s="145">
        <v>0.28000000000000003</v>
      </c>
      <c r="G22" s="146">
        <v>0.2</v>
      </c>
    </row>
    <row r="23" spans="1:8" x14ac:dyDescent="0.35">
      <c r="B23" s="144" t="s">
        <v>198</v>
      </c>
      <c r="C23" s="52">
        <v>0.53</v>
      </c>
      <c r="D23" s="52"/>
      <c r="E23" s="147"/>
      <c r="F23" s="145"/>
      <c r="G23" s="146"/>
    </row>
    <row r="24" spans="1:8" ht="15.5" x14ac:dyDescent="0.35">
      <c r="B24" s="144" t="s">
        <v>206</v>
      </c>
      <c r="C24" s="100">
        <f>528/1749</f>
        <v>0.30188679245283018</v>
      </c>
      <c r="D24" s="100"/>
      <c r="E24" s="145"/>
      <c r="F24" s="145"/>
      <c r="G24" s="146"/>
    </row>
    <row r="25" spans="1:8" x14ac:dyDescent="0.35">
      <c r="B25" s="106" t="s">
        <v>207</v>
      </c>
      <c r="C25" s="140">
        <v>70</v>
      </c>
      <c r="D25" s="140">
        <v>72</v>
      </c>
      <c r="E25" s="141">
        <v>71</v>
      </c>
      <c r="F25" s="142">
        <v>71</v>
      </c>
      <c r="G25" s="149">
        <v>65</v>
      </c>
    </row>
    <row r="26" spans="1:8" ht="15.5" x14ac:dyDescent="0.35">
      <c r="B26" s="144" t="s">
        <v>205</v>
      </c>
      <c r="C26" s="111">
        <v>0.6</v>
      </c>
      <c r="D26" s="111">
        <v>0.65</v>
      </c>
      <c r="E26" s="147">
        <v>0.63</v>
      </c>
      <c r="F26" s="145">
        <v>0.71</v>
      </c>
      <c r="G26" s="146">
        <v>0.7</v>
      </c>
    </row>
    <row r="27" spans="1:8" x14ac:dyDescent="0.35">
      <c r="B27" s="144" t="s">
        <v>198</v>
      </c>
      <c r="C27" s="52">
        <v>0.71</v>
      </c>
      <c r="D27" s="52"/>
      <c r="E27" s="147"/>
      <c r="F27" s="145"/>
      <c r="G27" s="146"/>
    </row>
    <row r="28" spans="1:8" ht="16" thickBot="1" x14ac:dyDescent="0.4">
      <c r="B28" s="150" t="s">
        <v>206</v>
      </c>
      <c r="C28" s="132">
        <f>998/1749</f>
        <v>0.57061177815894792</v>
      </c>
      <c r="D28" s="132"/>
      <c r="E28" s="132"/>
      <c r="F28" s="151"/>
      <c r="G28" s="152"/>
    </row>
    <row r="29" spans="1:8" ht="14.5" customHeight="1" x14ac:dyDescent="0.35">
      <c r="A29" s="175">
        <v>1</v>
      </c>
      <c r="B29" s="79" t="s">
        <v>208</v>
      </c>
      <c r="C29" s="79"/>
      <c r="D29" s="79"/>
      <c r="E29" s="79"/>
      <c r="F29" s="79"/>
      <c r="G29" s="79"/>
      <c r="H29" s="153"/>
    </row>
    <row r="30" spans="1:8" x14ac:dyDescent="0.35">
      <c r="A30" s="175">
        <v>2</v>
      </c>
      <c r="B30" s="154" t="s">
        <v>209</v>
      </c>
      <c r="C30" s="135"/>
      <c r="D30" s="135"/>
      <c r="E30" s="135"/>
      <c r="F30" s="135"/>
      <c r="G30" s="135"/>
      <c r="H30" s="153"/>
    </row>
    <row r="31" spans="1:8" x14ac:dyDescent="0.35">
      <c r="E31" s="82"/>
      <c r="F31" s="82"/>
      <c r="G31" s="82"/>
    </row>
    <row r="32" spans="1:8" x14ac:dyDescent="0.35">
      <c r="E32" s="82"/>
      <c r="F32" s="82"/>
      <c r="G32" s="82"/>
    </row>
    <row r="33" spans="5:7" x14ac:dyDescent="0.35">
      <c r="E33" s="82"/>
      <c r="F33" s="82"/>
      <c r="G33" s="82"/>
    </row>
    <row r="34" spans="5:7" x14ac:dyDescent="0.35">
      <c r="E34" s="82"/>
      <c r="F34" s="82"/>
      <c r="G34" s="82"/>
    </row>
    <row r="35" spans="5:7" x14ac:dyDescent="0.35">
      <c r="E35" s="82"/>
      <c r="F35" s="82"/>
      <c r="G35" s="82"/>
    </row>
    <row r="36" spans="5:7" x14ac:dyDescent="0.35">
      <c r="E36" s="82"/>
      <c r="F36" s="82"/>
      <c r="G36" s="82"/>
    </row>
    <row r="37" spans="5:7" x14ac:dyDescent="0.35">
      <c r="E37" s="82"/>
      <c r="F37" s="82"/>
      <c r="G37" s="82"/>
    </row>
  </sheetData>
  <mergeCells count="1">
    <mergeCell ref="B29:G29"/>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Environmental performance</vt:lpstr>
      <vt:lpstr>Social performance </vt:lpstr>
      <vt:lpstr>Management Systems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Jendrolovits</dc:creator>
  <cp:lastModifiedBy>Renata Jendrolovits</cp:lastModifiedBy>
  <dcterms:created xsi:type="dcterms:W3CDTF">2025-08-25T13:38:31Z</dcterms:created>
  <dcterms:modified xsi:type="dcterms:W3CDTF">2025-08-25T13:50:53Z</dcterms:modified>
</cp:coreProperties>
</file>